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5" yWindow="45" windowWidth="12210" windowHeight="9975" tabRatio="825" activeTab="6"/>
  </bookViews>
  <sheets>
    <sheet name="1. Bevétel" sheetId="1" r:id="rId1"/>
    <sheet name="2. Kiadás" sheetId="2" r:id="rId2"/>
    <sheet name="3. Bevétel 2" sheetId="3" r:id="rId3"/>
    <sheet name="4. Kiadás 2" sheetId="4" r:id="rId4"/>
    <sheet name="5.Beruh." sheetId="5" r:id="rId5"/>
    <sheet name="6.EU" sheetId="6" r:id="rId6"/>
    <sheet name="7.Mérleg" sheetId="7" r:id="rId7"/>
    <sheet name="8.pm" sheetId="8" r:id="rId8"/>
    <sheet name="9.pe.vált." sheetId="9" r:id="rId9"/>
    <sheet name="10.Üzletrész" sheetId="10" r:id="rId10"/>
    <sheet name="11.Vagyonmérl.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2007_kulcs">'[2]Királyszentistván - 2007'!$A$4:$A$200</definedName>
    <definedName name="_2007_összegzendő_nettó">'[2]Királyszentistván - 2007'!$Y$4:$Y$201</definedName>
    <definedName name="_4._sz._sor_részletezése" localSheetId="9">#REF!</definedName>
    <definedName name="_4._sz._sor_részletezése" localSheetId="10">#REF!</definedName>
    <definedName name="_4._sz._sor_részletezése">#REF!</definedName>
    <definedName name="_ÁRFOLYAM" localSheetId="2">#REF!</definedName>
    <definedName name="_ÁRFOLYAM">#REF!</definedName>
    <definedName name="_kiadások_költségsora">'[3]Kiadások'!$C$5:$C$301</definedName>
    <definedName name="_kiadások_nettó">'[3]Kiadások'!$D$5:$D$301</definedName>
    <definedName name="_xlnm.Print_Titles" localSheetId="0">'1. Bevétel'!$4:$6</definedName>
    <definedName name="_xlnm.Print_Titles" localSheetId="10">'11.Vagyonmérl.'!$6:$8</definedName>
    <definedName name="_xlnm.Print_Titles" localSheetId="1">'2. Kiadás'!$4:$6</definedName>
    <definedName name="_xlnm.Print_Titles" localSheetId="2">'3. Bevétel 2'!$4:$7</definedName>
    <definedName name="_xlnm.Print_Titles" localSheetId="3">'4. Kiadás 2'!$4:$7</definedName>
    <definedName name="_xlnm.Print_Titles" localSheetId="4">'5.Beruh.'!$4:$6</definedName>
    <definedName name="_xlnm.Print_Area" localSheetId="0">'1. Bevétel'!$A$1:$I$43</definedName>
    <definedName name="_xlnm.Print_Area" localSheetId="9">'10.Üzletrész'!$A$1:$G$11</definedName>
    <definedName name="_xlnm.Print_Area" localSheetId="10">'11.Vagyonmérl.'!$A$1:$E$101</definedName>
    <definedName name="_xlnm.Print_Area" localSheetId="1">'2. Kiadás'!$A$1:$I$22</definedName>
    <definedName name="_xlnm.Print_Area" localSheetId="2">'3. Bevétel 2'!$A$1:$N$11</definedName>
    <definedName name="_xlnm.Print_Area" localSheetId="4">'5.Beruh.'!$A$1:$J$14</definedName>
    <definedName name="_xlnm.Print_Area" localSheetId="5">'6.EU'!$A$1:$N$11</definedName>
    <definedName name="_xlnm.Print_Area" localSheetId="6">'7.Mérleg'!$A$1:$J$33</definedName>
    <definedName name="_xlnm.Print_Area" localSheetId="7">'8.pm'!$A$1:$H$8</definedName>
  </definedNames>
  <calcPr fullCalcOnLoad="1"/>
</workbook>
</file>

<file path=xl/sharedStrings.xml><?xml version="1.0" encoding="utf-8"?>
<sst xmlns="http://schemas.openxmlformats.org/spreadsheetml/2006/main" count="698" uniqueCount="444">
  <si>
    <t>Működési célú átvett pénzeszköz</t>
  </si>
  <si>
    <t>KIMUTATÁS</t>
  </si>
  <si>
    <t>Beruházási kiadások</t>
  </si>
  <si>
    <t>Felújítási kiadások</t>
  </si>
  <si>
    <r>
      <t>Ebből</t>
    </r>
    <r>
      <rPr>
        <i/>
        <sz val="10"/>
        <rFont val="Palatino Linotype"/>
        <family val="1"/>
      </rPr>
      <t>: normatív állami támogatás</t>
    </r>
  </si>
  <si>
    <t>Egyéb közhatalmi bevételek (bírságok, igazgatási szolgáltatási díjak)</t>
  </si>
  <si>
    <t>ebből: Szolgáltatások ellenértéke</t>
  </si>
  <si>
    <t>Összesen</t>
  </si>
  <si>
    <t>adatok eFt-ban</t>
  </si>
  <si>
    <t>Megnevezés</t>
  </si>
  <si>
    <t xml:space="preserve">Cím  </t>
  </si>
  <si>
    <t>Általános tartalék</t>
  </si>
  <si>
    <t>A</t>
  </si>
  <si>
    <t>B</t>
  </si>
  <si>
    <t>C</t>
  </si>
  <si>
    <t>D</t>
  </si>
  <si>
    <t>E</t>
  </si>
  <si>
    <t>F</t>
  </si>
  <si>
    <t>G</t>
  </si>
  <si>
    <t>Sorszám</t>
  </si>
  <si>
    <t>ebből: Társadalombizt. Alapból származó támogatás</t>
  </si>
  <si>
    <t>Működési bevételek</t>
  </si>
  <si>
    <t>Ellátottak pénzbeli juttatásai</t>
  </si>
  <si>
    <t>Felhalmozási bevételek</t>
  </si>
  <si>
    <t>Működési célú átvett pénzeszközök</t>
  </si>
  <si>
    <t>Felhalmozási célú átvett pénzeszközök</t>
  </si>
  <si>
    <t>Költségvetési bevételek összesen</t>
  </si>
  <si>
    <t>Finanszírozási bevételek</t>
  </si>
  <si>
    <t>Beruházási hitelfelvétel</t>
  </si>
  <si>
    <t>Előző évi hitelszerződéseken alapuló felvétel</t>
  </si>
  <si>
    <t>Kiegyenlítő, függő, átfutó</t>
  </si>
  <si>
    <t>Bevételi főösszeg</t>
  </si>
  <si>
    <t>Finanszírozási kiadások</t>
  </si>
  <si>
    <t>Kiadási főösszeg</t>
  </si>
  <si>
    <t>Simonyi Zs. - Ének-Zenei és Testnevelési Általános Iskola</t>
  </si>
  <si>
    <t>Nevelési Központ</t>
  </si>
  <si>
    <t>Dohnányi E. Zeneművészeti Szakközépiskola és Diákotthon</t>
  </si>
  <si>
    <t>Alsófokú oktatási intézmények összesen:</t>
  </si>
  <si>
    <t>Ipari Szakközépiskola és Gimnázium</t>
  </si>
  <si>
    <t>Alcím</t>
  </si>
  <si>
    <t xml:space="preserve"> </t>
  </si>
  <si>
    <t>Működési költségvetési kiadások összesen</t>
  </si>
  <si>
    <t>Felhalmozási költségvetési kiadások összesen</t>
  </si>
  <si>
    <t>Költségvetési kiadások összesen</t>
  </si>
  <si>
    <t>Finanszírozási kiadások összesen</t>
  </si>
  <si>
    <t>ÖSSZES KIADÁS</t>
  </si>
  <si>
    <t>Működési költségvetési bevételek összesen</t>
  </si>
  <si>
    <t>Felhalmozási költségvetési bevételek összesen</t>
  </si>
  <si>
    <t>Finanszírozási bevételek összesen</t>
  </si>
  <si>
    <t>ÖSSZES BEVÉTEL</t>
  </si>
  <si>
    <t>Teljes költség</t>
  </si>
  <si>
    <t>az Európai Uniós forrásból finanszírozott támogatással megvalósuló programok, projektek kiadásai és bevételei az Ávr. 24. § (1) bekezdés a)és bd) pontjainak megfelelően</t>
  </si>
  <si>
    <t>Új Magyarország Fejlesztési Terv</t>
  </si>
  <si>
    <t>Program megnevezés</t>
  </si>
  <si>
    <t>Program megvalósításának ideje</t>
  </si>
  <si>
    <t>Saját erő</t>
  </si>
  <si>
    <t>EU támogatás</t>
  </si>
  <si>
    <t>ebből: ÁFA bevételek és visszatérülések</t>
  </si>
  <si>
    <t>Működési célú tartalék</t>
  </si>
  <si>
    <t>Felhalmozási célú tartalék</t>
  </si>
  <si>
    <t>Egyéb működési célú kiadások (tartalékok nélkül)</t>
  </si>
  <si>
    <t>Beruházási kiadások mindösszesen</t>
  </si>
  <si>
    <t>Cím</t>
  </si>
  <si>
    <t>1.</t>
  </si>
  <si>
    <t>2.</t>
  </si>
  <si>
    <t>3.</t>
  </si>
  <si>
    <t>4.</t>
  </si>
  <si>
    <t>5.</t>
  </si>
  <si>
    <t>6.</t>
  </si>
  <si>
    <t>NK</t>
  </si>
  <si>
    <t>Feladatellátás jellege*</t>
  </si>
  <si>
    <t>* Feladatellátás jellege:</t>
  </si>
  <si>
    <t>Működési finanszírozási kiadások</t>
  </si>
  <si>
    <t>Felhalmozási finanszírozási kiadások</t>
  </si>
  <si>
    <t>Egyéb felhalmozási célú kiadások</t>
  </si>
  <si>
    <t>Költségvetési maradvány, vállalkozási maradvány</t>
  </si>
  <si>
    <t>Finanszírozási kiadásokkal korrigált hiány összege</t>
  </si>
  <si>
    <t>Egyéb működési célú támogatások bevételei</t>
  </si>
  <si>
    <t>Önkormányzatok működési támogatásai</t>
  </si>
  <si>
    <t>Egyéb felhalmozási célú támogatások bevételei</t>
  </si>
  <si>
    <t>Hiány belső finanszírozásárra szolgáló bevételek</t>
  </si>
  <si>
    <t>Hiány külső finanszírozásárra szolgáló bevételek</t>
  </si>
  <si>
    <t>Kossuth Lajos Általános Iskola</t>
  </si>
  <si>
    <t>Cholnoky Jenő Általános Iskola</t>
  </si>
  <si>
    <t>Báthory István Általános Iskola</t>
  </si>
  <si>
    <t>Deák Ferenc Általános Iskola</t>
  </si>
  <si>
    <t>Hriszto Botev Általános Iskola</t>
  </si>
  <si>
    <t>ebből: Felsőörsi Tagintézmény / Malomvölgy Á.I.</t>
  </si>
  <si>
    <t>Dózsa György Általános Iskola</t>
  </si>
  <si>
    <t>Rózsa úti Általános Iskola</t>
  </si>
  <si>
    <t>Bárczi Gusztáv Általános Iskola és Speciális Szakiskola</t>
  </si>
  <si>
    <t>Csermák Antal Alapfokú Művészetoktatási Intézmény</t>
  </si>
  <si>
    <t>Gyulaffy László Általános Iskola</t>
  </si>
  <si>
    <t>Általános Iskolák összesen:</t>
  </si>
  <si>
    <t>Nevelési Tanácsadó</t>
  </si>
  <si>
    <t>Oktatási és Egészségügyi PMSZSZ</t>
  </si>
  <si>
    <t>Oktatási, egészségügyi és szoc. int. összesen:</t>
  </si>
  <si>
    <t>Középfokú Oktatási Intézmények</t>
  </si>
  <si>
    <t>Veszprémi Középiskolai Kollégium</t>
  </si>
  <si>
    <t>Lovassy László Gimnázium</t>
  </si>
  <si>
    <t>Vetési Albert Gimnázium</t>
  </si>
  <si>
    <t>Táncsics Mihály Szakközépiskola, Szakiskola és Kollégium</t>
  </si>
  <si>
    <t>Ipari Szakközépiskola és  Gimnázium</t>
  </si>
  <si>
    <t>Veszprémi Közgazdasági Szakközépiskola</t>
  </si>
  <si>
    <t>Dohnányi Ernő Zeneművészeti Szakközépiskola és Diákotthon</t>
  </si>
  <si>
    <t>Jendrassik-Venesz Szakközépiskola és Szakiskola</t>
  </si>
  <si>
    <t>Középfokú Nevelési Központ Gazdasági Igazgatósága</t>
  </si>
  <si>
    <t>Középfokú Nevelési Központ összesen:</t>
  </si>
  <si>
    <t>Középfok összesen:</t>
  </si>
  <si>
    <t>Veszprémi Zeneművészeti Szakközépiskola és Alaptokú Művészetoktatási Intézmény</t>
  </si>
  <si>
    <t>Veszprémi Zeneművészeti Szakközépiskola és Alapfokú Művészetoktatási Intézmény</t>
  </si>
  <si>
    <t>J</t>
  </si>
  <si>
    <t>K</t>
  </si>
  <si>
    <t>L</t>
  </si>
  <si>
    <t>M</t>
  </si>
  <si>
    <t>N</t>
  </si>
  <si>
    <t>Irányító szervtől kapott támogatás</t>
  </si>
  <si>
    <t>Előző évi pénzma-radvány</t>
  </si>
  <si>
    <t>Felhalmozási bevétel</t>
  </si>
  <si>
    <t>Felhalmozási célú támogatás Áht.-on belülről</t>
  </si>
  <si>
    <t>Munk.a. terh. jár. és szoc.hj.adó</t>
  </si>
  <si>
    <t>MŰKÖDÉSI KÖLTSÉGVETÉSI BEVÉTELEK</t>
  </si>
  <si>
    <t>ezer Ft-ban</t>
  </si>
  <si>
    <t>MŰKÖDÉSI KÖLTSÉGVETÉSI KIADÁSOK</t>
  </si>
  <si>
    <t>Személyi juttatások</t>
  </si>
  <si>
    <t>Munkaadókat terhelő járulékok és szociális hozzájárulási adó</t>
  </si>
  <si>
    <t>Dologi kiadások</t>
  </si>
  <si>
    <t>Egyéb működési kiadások</t>
  </si>
  <si>
    <t>FELHALMOZÁSI KÖLTSÉGVETÉSI BEVÉTELEK</t>
  </si>
  <si>
    <t>FELHALMOZÁSI KÖLTSÉGVETÉSI KIADÁSOK</t>
  </si>
  <si>
    <t>Felhalmozási célú átvett pénzeszköz</t>
  </si>
  <si>
    <t>MŰKÖDÉSI FINANSZÍROZÁSI BEVÉTELEK</t>
  </si>
  <si>
    <t>MŰKÖDÉSI FINANSZÍROZÁSI KIADÁSOK</t>
  </si>
  <si>
    <t>Hosszú lejáratú hitel felvétele</t>
  </si>
  <si>
    <t>Hosszú lejáratú hitel tőkeösszegének törlesztése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</si>
  <si>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</si>
  <si>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</si>
  <si>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</si>
  <si>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</si>
  <si>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</si>
  <si>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</si>
  <si>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</si>
  <si>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</si>
  <si>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>O</t>
  </si>
  <si>
    <t>P</t>
  </si>
  <si>
    <t>K= Magyarország helyi önkormányzatairól szóló 2011. évi CLXXXIX. törvény 13. § (1) bekezdése szerinti kötelező feladatok</t>
  </si>
  <si>
    <t>NK= Önkormányzat által önként vállalt feladatok</t>
  </si>
  <si>
    <t>Működési célú támogatások államháztartáson belülről</t>
  </si>
  <si>
    <t>Felhalmozási célú támogatások államháztartáson belülről</t>
  </si>
  <si>
    <t>Ellátottak pénzbeli. juttatásai</t>
  </si>
  <si>
    <t>Működési költségvetési kiadások</t>
  </si>
  <si>
    <t>Felhalmozási költségvetési kiadások</t>
  </si>
  <si>
    <t>Beruházások</t>
  </si>
  <si>
    <t>Felújítások</t>
  </si>
  <si>
    <t>Működési célú támogatás Áht-on belülről</t>
  </si>
  <si>
    <t>Működési költségvetési bevételek</t>
  </si>
  <si>
    <t>Felhalmozási költségvetési bevételek</t>
  </si>
  <si>
    <t>Céltartalékok</t>
  </si>
  <si>
    <t>Működési céltartalékok</t>
  </si>
  <si>
    <t>Felhalmozási céltartalékok</t>
  </si>
  <si>
    <t>Működési célú támogatások Áht-on belülről</t>
  </si>
  <si>
    <t>Felhalmozási célú támogatások Áht-on belülről</t>
  </si>
  <si>
    <t>Adók</t>
  </si>
  <si>
    <t>H</t>
  </si>
  <si>
    <t>I</t>
  </si>
  <si>
    <t>Előir. csop. szám</t>
  </si>
  <si>
    <t>Kie-melt előir. szám</t>
  </si>
  <si>
    <t>Közhatalmi bevételek</t>
  </si>
  <si>
    <t>Költségvetési egyenleg összege</t>
  </si>
  <si>
    <t>Helyi önkormányzatok általános működéséhez és ágazati feladataihoz kapcsolódó támogatás</t>
  </si>
  <si>
    <t>Működési célú költségvetési támogatások és kiegészítő támogatások</t>
  </si>
  <si>
    <t>Felhalmozási célú önkormányzati támogatások</t>
  </si>
  <si>
    <t>ÉHÖT Társulás</t>
  </si>
  <si>
    <t xml:space="preserve">KEOP-2010-1.1.1/C </t>
  </si>
  <si>
    <t>ÉHÖT MŰKÖDÉSI ÉS FELHALMOZÁSI</t>
  </si>
  <si>
    <t>ÉHÖT</t>
  </si>
  <si>
    <t>Pótlási kiadásokra képzett céltartalék</t>
  </si>
  <si>
    <t xml:space="preserve">KEOP 2.3.0/2F/09-2010-023 </t>
  </si>
  <si>
    <t>2011.04.18-2015.06.20</t>
  </si>
  <si>
    <t>ebből : Készletértékesítés</t>
  </si>
  <si>
    <t>ebből: Kamatbevételek</t>
  </si>
  <si>
    <t>ebből Egyéb működési célú bevétel</t>
  </si>
  <si>
    <t xml:space="preserve">ebből:fejezeti kezelésű előirányzatok EUS programokra és azok haza társfinanszírozására </t>
  </si>
  <si>
    <t>ebből: helyi önkormányzatok és költségvetési szerveik</t>
  </si>
  <si>
    <t>5. melléklet a ……/2015. (II.27) határozathoz</t>
  </si>
  <si>
    <t xml:space="preserve">ÉHÖT </t>
  </si>
  <si>
    <t>Működési célú Költségvetési maradvány igénybevétele</t>
  </si>
  <si>
    <t>Felhalmozási célú Költségvetési maradvány igénybevétele</t>
  </si>
  <si>
    <t>1. melléklet a ……/2015. (IV.17) határozathoz</t>
  </si>
  <si>
    <t>Eredeti előirányzat</t>
  </si>
  <si>
    <t>Módosított előirányzat</t>
  </si>
  <si>
    <t>Teljesítés</t>
  </si>
  <si>
    <t>Bevételeinek 2014. évi teljesítése</t>
  </si>
  <si>
    <t>2014. évi kiadásainak teljesítése</t>
  </si>
  <si>
    <t>2. melléklet a ……/2015. (IV.17) határozathoz</t>
  </si>
  <si>
    <t>3. melléklet a ……/2015. (IV.17) határozathoz</t>
  </si>
  <si>
    <t>4. melléklet a ……/2015. (IV.17) határozathoz</t>
  </si>
  <si>
    <t>Mindösszesen</t>
  </si>
  <si>
    <t>5. melléklet a ……/2015. (IV.17) határozathoz</t>
  </si>
  <si>
    <t>Beruházások és egyéb felhalmozási kiadások 2014. évi teljesítése</t>
  </si>
  <si>
    <t>Teljesítés 2014. 12.31.</t>
  </si>
  <si>
    <t>Teljesítés 2013.12.31.</t>
  </si>
  <si>
    <t>Teljesítés 2012.12.31.</t>
  </si>
  <si>
    <t>2015. előirányzat</t>
  </si>
  <si>
    <t xml:space="preserve">Bálatározó építése
</t>
  </si>
  <si>
    <t>6. melléklet a ……/2015. (IV.17) határozathoz</t>
  </si>
  <si>
    <t>2014. év eredeti előirányzat</t>
  </si>
  <si>
    <t>2014. év módosított előirányzat</t>
  </si>
  <si>
    <t>2014. év teljesítés</t>
  </si>
  <si>
    <t>KÖLTSÉGVETÉSI BEVÉTELEI ÉS KIADÁSAI 2014. ÉVBEN</t>
  </si>
  <si>
    <t>Költségvetési maradvány, vállalkozási maradvány, államháztartáson belüli megelőlegezés</t>
  </si>
  <si>
    <t>Költségvetési többlet / hiány összege</t>
  </si>
  <si>
    <t>7. melléklet a ……/2015. (IV.17) határozathoz</t>
  </si>
  <si>
    <t>Intézmény neve</t>
  </si>
  <si>
    <t>Alaptevékenység költségvetési egyenlege</t>
  </si>
  <si>
    <t>Alaptevékenység finanszírozási egyenlege</t>
  </si>
  <si>
    <t>Alaptevékenység maradványa</t>
  </si>
  <si>
    <t>Alaptevékenység kötelezettség-vállalással terhelt maradványa</t>
  </si>
  <si>
    <t>ebből: a tárgyévi évi központi költségvetésből kapott támogatás elszámolásából eredő kötelezettség</t>
  </si>
  <si>
    <t>Alaptevékenység szabad maradványa</t>
  </si>
  <si>
    <t>Mindösszesen:</t>
  </si>
  <si>
    <t>8. melléklet a ……/2015. (IV.17) határozathoz</t>
  </si>
  <si>
    <t>az ÉHÖT  2014. évi költségvetési maradványáról</t>
  </si>
  <si>
    <t>(Tájékoztató adatok az Áht. 91. § (2) bekezdés a) pontja alapján)</t>
  </si>
  <si>
    <t>Sor-szám</t>
  </si>
  <si>
    <t>Összeg       (ezer Ft)</t>
  </si>
  <si>
    <t>Pénzkészlet 2014. január 1-jén</t>
  </si>
  <si>
    <t>ebből:</t>
  </si>
  <si>
    <t xml:space="preserve"> - Bankszámlák egyenlege</t>
  </si>
  <si>
    <t xml:space="preserve"> - Pénztárak és betétkönyvek egyenlege</t>
  </si>
  <si>
    <t>Követelések (+)</t>
  </si>
  <si>
    <t>Egyéb sajátos eszközoldali elszámolások (+)</t>
  </si>
  <si>
    <t>Kötelezettségek (-)</t>
  </si>
  <si>
    <t>Egyéb sajátos forrásoldali elszámolások (-)</t>
  </si>
  <si>
    <t>Záró pénzkészlet 2014. december 31-én</t>
  </si>
  <si>
    <t>9. melléklet a ……/2015. (IV.17) határozathoz</t>
  </si>
  <si>
    <t>2014. december 31-én tulajdonában lévő részvények, üzletrészek névértékéről</t>
  </si>
  <si>
    <t>és a tulajdoni hányadokról az érintett társaságokban</t>
  </si>
  <si>
    <t xml:space="preserve">E </t>
  </si>
  <si>
    <t>A részvénycsomag, ill.</t>
  </si>
  <si>
    <t>Az Önkormányzat</t>
  </si>
  <si>
    <t>Az Önkormányzattól</t>
  </si>
  <si>
    <t>A 2014. évi beszámoló alapján</t>
  </si>
  <si>
    <t>A gazdasági társaság megnevezése</t>
  </si>
  <si>
    <t>üzletrész névértéke</t>
  </si>
  <si>
    <t>üzletrész mérleg szerinti értéke</t>
  </si>
  <si>
    <t>tulajdoni hányada</t>
  </si>
  <si>
    <t>származó 2014. évi támogatás</t>
  </si>
  <si>
    <t>a gazd.társaság kötelezettségei</t>
  </si>
  <si>
    <t>%</t>
  </si>
  <si>
    <t>10. melléklet a ……/2015. (IV.17) határozathoz</t>
  </si>
  <si>
    <t>Tiszta Európa Kft.</t>
  </si>
  <si>
    <t>Vagyonkimutatása</t>
  </si>
  <si>
    <t>2014. év</t>
  </si>
  <si>
    <t>[Tájékoztató adatok az Áht. 91. § (2) bekezdés c.) pontja alapján]</t>
  </si>
  <si>
    <t>Előző év</t>
  </si>
  <si>
    <t>Tárgyév</t>
  </si>
  <si>
    <t>Változás %-a</t>
  </si>
  <si>
    <t>VMJV Önkormányzat</t>
  </si>
  <si>
    <t>Polgármesteri Hivatal</t>
  </si>
  <si>
    <t>Intézmények összesen</t>
  </si>
  <si>
    <t>Petőfi Színház</t>
  </si>
  <si>
    <t xml:space="preserve">ESZKÖZÖK  </t>
  </si>
  <si>
    <t>01.</t>
  </si>
  <si>
    <t>I. Immateriális javak</t>
  </si>
  <si>
    <t>10.</t>
  </si>
  <si>
    <t>b./ Nemzetgazdasági szempontból kiemelt jelentőségű ingatlanok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</si>
  <si>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</si>
  <si>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</si>
  <si>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</si>
  <si>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</si>
  <si>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</si>
  <si>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</si>
  <si>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</si>
  <si>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</si>
  <si>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</si>
  <si>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</si>
  <si>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</si>
  <si>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</si>
  <si>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</si>
  <si>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</si>
  <si>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</si>
  <si>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</si>
  <si>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</si>
  <si>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</si>
  <si>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1. Gépek, berendezések, felszerelések, járművek</t>
  </si>
  <si>
    <t>32.</t>
  </si>
  <si>
    <t>2. Tenyészállatok</t>
  </si>
  <si>
    <t>33.</t>
  </si>
  <si>
    <t>3. Beruházások, felújítások</t>
  </si>
  <si>
    <t>34.</t>
  </si>
  <si>
    <t>4. Tárgyi eszközök értékhelyesbítése</t>
  </si>
  <si>
    <t>35.</t>
  </si>
  <si>
    <t>36.</t>
  </si>
  <si>
    <t>37.</t>
  </si>
  <si>
    <t>a./ Forgalomképtelen</t>
  </si>
  <si>
    <t>38.</t>
  </si>
  <si>
    <t>39.</t>
  </si>
  <si>
    <t>1. Tartós részesedések</t>
  </si>
  <si>
    <t>40.</t>
  </si>
  <si>
    <t>41.</t>
  </si>
  <si>
    <t>1. Tartós hitelviszonyt megtestesítő értékpapírok</t>
  </si>
  <si>
    <t>42.</t>
  </si>
  <si>
    <t>2. Befektetett pénzügyi eszközök értékhelyesbítése</t>
  </si>
  <si>
    <t>43.</t>
  </si>
  <si>
    <t>IV. Koncesszióba, vagyonkezelésbe adott eszközök</t>
  </si>
  <si>
    <t>44.</t>
  </si>
  <si>
    <t>45.</t>
  </si>
  <si>
    <t>I.  Készletek</t>
  </si>
  <si>
    <t>46.</t>
  </si>
  <si>
    <t>II. Értékpapírok</t>
  </si>
  <si>
    <t>47.</t>
  </si>
  <si>
    <t>48.</t>
  </si>
  <si>
    <t>I.    Lekötött bankbetétek</t>
  </si>
  <si>
    <t>49.</t>
  </si>
  <si>
    <t>II.   Pénztárak, csekkek, betétkönyvek</t>
  </si>
  <si>
    <t>50.</t>
  </si>
  <si>
    <t>III.  Forintszámlák</t>
  </si>
  <si>
    <t>51.</t>
  </si>
  <si>
    <t>IV. Devizaszámlák</t>
  </si>
  <si>
    <t>52.</t>
  </si>
  <si>
    <t>V.  Idegen pénzeszközök</t>
  </si>
  <si>
    <t>53.</t>
  </si>
  <si>
    <t>54.</t>
  </si>
  <si>
    <t>55.</t>
  </si>
  <si>
    <t xml:space="preserve">1. Költségvetési évben esedékes követelések működési célú támogatások bevételeire államháztartáson belülről </t>
  </si>
  <si>
    <t>56.</t>
  </si>
  <si>
    <t xml:space="preserve">2. Költségvetési évben esedékes követelések felhalmozási célú támogatások bevételeire államháztartáson belülről </t>
  </si>
  <si>
    <t>57.</t>
  </si>
  <si>
    <t>3. Költségvetési évben esedékes követelések közhatalmi bevételre</t>
  </si>
  <si>
    <t>58.</t>
  </si>
  <si>
    <t>4. Költségvetési évben esedékes követelések működési bevételre</t>
  </si>
  <si>
    <t>59.</t>
  </si>
  <si>
    <t>5. Költségvetési évben esedékes követelések felhalmozási bevételre</t>
  </si>
  <si>
    <t>60.</t>
  </si>
  <si>
    <t>6. Költségvetési évben esedékes követelések működési célú átvett pénzeszközre</t>
  </si>
  <si>
    <t>61.</t>
  </si>
  <si>
    <t xml:space="preserve">7. Költségvetési évben esedékes követelések felhalmozási célú átvett pénzeszközre </t>
  </si>
  <si>
    <t>62.</t>
  </si>
  <si>
    <t xml:space="preserve">8. Költségvetési évben esedékes követelések finanszírozási bevételekre </t>
  </si>
  <si>
    <t>63.</t>
  </si>
  <si>
    <t>64.</t>
  </si>
  <si>
    <t>1. Költségvetési évet követően esedékes követelések működési célú támogatások bevételeire államháztartáson belülről</t>
  </si>
  <si>
    <t>65.</t>
  </si>
  <si>
    <t>2. Költségvetési évet követően esedékes követelések felhalmozási célú támogatások bevételeire államháztartáson belülről</t>
  </si>
  <si>
    <t>66.</t>
  </si>
  <si>
    <t>3. Költségvetési évet követően esedékes követelések közhatalmi bevételre</t>
  </si>
  <si>
    <t>67.</t>
  </si>
  <si>
    <t>4. Költségvetési évet követően esedékes követelések működési bevételre</t>
  </si>
  <si>
    <t>68.</t>
  </si>
  <si>
    <t>5. Költségvetési évet követően esedékes követelések felhalmozási bevételre</t>
  </si>
  <si>
    <t>69.</t>
  </si>
  <si>
    <t xml:space="preserve">6. Költségvetési évet követően esedékes követelések működési célú átvett pénzeszközre </t>
  </si>
  <si>
    <t>70.</t>
  </si>
  <si>
    <t>7. Költségvetési évet követően esedékes követelések felhalmozási célú átvett pénzeszközre</t>
  </si>
  <si>
    <t>71.</t>
  </si>
  <si>
    <t>8. Költségvetési évet követően esedékes követelések finanszírozási bevételekre</t>
  </si>
  <si>
    <t>72.</t>
  </si>
  <si>
    <t>III. Követelés jellegű sajátos elszámolások</t>
  </si>
  <si>
    <t>73.</t>
  </si>
  <si>
    <t>D.) Követelések összesen (54+63+72)</t>
  </si>
  <si>
    <t>74.</t>
  </si>
  <si>
    <t>I.   December havi illetmények, munkabérek elszámolása</t>
  </si>
  <si>
    <t>75.</t>
  </si>
  <si>
    <t>II. Utalványok, bérletek és más hasonló készpénz-helyettesítő fizetési eszköznek nem minősülő eszközök elszámolásai</t>
  </si>
  <si>
    <t>76.</t>
  </si>
  <si>
    <t>E.) Egyéb sajátos eszközoldali elszámolások (74+75)</t>
  </si>
  <si>
    <t>77.</t>
  </si>
  <si>
    <t>F.) Aktív időbeli elhatárolások</t>
  </si>
  <si>
    <t>78.</t>
  </si>
  <si>
    <t>Eszközök összesen: (44+47+53+73+76+77)</t>
  </si>
  <si>
    <t xml:space="preserve">FORRÁSOK  </t>
  </si>
  <si>
    <t>79.</t>
  </si>
  <si>
    <t>I.    Nemzeti vagyon induláskori értéke</t>
  </si>
  <si>
    <t>80.</t>
  </si>
  <si>
    <t>II.   Nemzeti vagyon változásai</t>
  </si>
  <si>
    <t>81.</t>
  </si>
  <si>
    <t>III.  Egyéb eszközök induláskori értéke és változásai</t>
  </si>
  <si>
    <t>82.</t>
  </si>
  <si>
    <t>IV. Felhalmozott eredmény</t>
  </si>
  <si>
    <t>83.</t>
  </si>
  <si>
    <t>V.  Eszközök értékhelyesbítésének forrása</t>
  </si>
  <si>
    <t>84.</t>
  </si>
  <si>
    <t>VI. Mérleg szerinti eredmény</t>
  </si>
  <si>
    <t>85.</t>
  </si>
  <si>
    <t>G.) Saját tőke összesen (79+80+81+82+83+84)</t>
  </si>
  <si>
    <t>86.</t>
  </si>
  <si>
    <t>I. Költségvetési évben esedékes kötelezettségek                                                  (87-tól 95-ig)</t>
  </si>
  <si>
    <t>87.</t>
  </si>
  <si>
    <t>1. Költségvetési évben esedékes kötelezettségek személyi juttatásokra</t>
  </si>
  <si>
    <t>88.</t>
  </si>
  <si>
    <t>2. Költségvetési évben esedékes kötelezettségek munkaadót terhelő járulékokra és szociális hozzájárulási adóra</t>
  </si>
  <si>
    <t>89.</t>
  </si>
  <si>
    <t>3. Költségvetési évben esedékes kötelezettségek dologi kiadásokra</t>
  </si>
  <si>
    <t>90.</t>
  </si>
  <si>
    <t>4. Költségvetési évben esedékes kötelezettségek ellátottak pénzbeli juttatásaira</t>
  </si>
  <si>
    <t>91.</t>
  </si>
  <si>
    <t>5. Költségvetési évben esedékes kötelezettségek egyéb működési célú kiadásokra</t>
  </si>
  <si>
    <t>92.</t>
  </si>
  <si>
    <t>6. Költségvetési évben esedékes kötelezettségek beruházásokra</t>
  </si>
  <si>
    <t>93.</t>
  </si>
  <si>
    <t>7. Költségvetési évben esedékes kötelezettségek felújításokra</t>
  </si>
  <si>
    <t>94.</t>
  </si>
  <si>
    <t>8. Költségvetési évben esedékes kötelezettségek egyéb felhalmozási célú kiadásokra</t>
  </si>
  <si>
    <t>95.</t>
  </si>
  <si>
    <t>9. Költségvetési évben esedékes kötelezettségek finanszírozási kiadásokra</t>
  </si>
  <si>
    <t>96.</t>
  </si>
  <si>
    <t>1. Költségvetési évet követően esedékes kötelezettségek személyi juttatásokra</t>
  </si>
  <si>
    <t>2. Költségvetési évet követően esedékes kötelezettségek munkaadót terhelő járulékokra és szociális hozzájárulási adóra</t>
  </si>
  <si>
    <t>3. Költségvetési évet követően esedékes kötelezettségek dologi kiadásokra</t>
  </si>
  <si>
    <t>4. Költségvetési évet követően esedékes kötelezettségek ellátottak pénzbeli juttatásaira</t>
  </si>
  <si>
    <t>5. Költségvetési évet követően esedékes kötelezettségek egyéb működési célú kiadásokra</t>
  </si>
  <si>
    <t>6. Költségvetési évet követően esedékes kötelezettségek beruházásokra</t>
  </si>
  <si>
    <t>7. Költségvetési évet követően esedékes kötelezettségek felújításokra</t>
  </si>
  <si>
    <t>8. Költségvetési évet követően esedékes kötelezettségek egyéb felhalmozási célú kiadásokra</t>
  </si>
  <si>
    <t>9. Költségvetési évet követően esedékes kötelezettségek finanszírozási kiadásokra</t>
  </si>
  <si>
    <t>III. Kötelezettség jellegű sajátos elszámolások</t>
  </si>
  <si>
    <t>I.) Egyéb sajátos forrásoldali elszámolások</t>
  </si>
  <si>
    <t>J.)  Kincstári számlavezetéssel kapcsolatos elszámolások</t>
  </si>
  <si>
    <t>K.)  Passzív időbeli elhatárolások</t>
  </si>
  <si>
    <t>11. melléklet a ……/2015. (IV.17) határozathoz</t>
  </si>
  <si>
    <t xml:space="preserve">a./ Forgalomképtelen ingatlanok </t>
  </si>
  <si>
    <t>7.</t>
  </si>
  <si>
    <t>9.</t>
  </si>
  <si>
    <t xml:space="preserve">c./ Korlátozottan forgalomképes ingatlanok </t>
  </si>
  <si>
    <t xml:space="preserve">II/2. Üzleti vagyon </t>
  </si>
  <si>
    <t xml:space="preserve">a./ Forgalomképes ingatlanok </t>
  </si>
  <si>
    <t xml:space="preserve">d./ Egyéb tárgyi eszközök </t>
  </si>
  <si>
    <t xml:space="preserve">II. Tárgyi eszközök </t>
  </si>
  <si>
    <t>II/1. Törzsvagyon</t>
  </si>
  <si>
    <t>Hulladékgazdálkodási rendszerhez kapcsolódó</t>
  </si>
  <si>
    <t xml:space="preserve">III. Befektetett pénzügyi eszközök </t>
  </si>
  <si>
    <t xml:space="preserve">III/1. Törzsvagyon </t>
  </si>
  <si>
    <t xml:space="preserve">b./ Korlátozottan forgalomképes </t>
  </si>
  <si>
    <t xml:space="preserve">II.  Költségvetési évet követően esedékes követelések                                                    </t>
  </si>
  <si>
    <t xml:space="preserve">I.   Költségvetési évben esedékes követelések                                                               </t>
  </si>
  <si>
    <t>C.) Pénzeszközök</t>
  </si>
  <si>
    <t xml:space="preserve">III/2. Üzleti vagyon </t>
  </si>
  <si>
    <t xml:space="preserve">A.) Nemzeti vagyonba tartozó befektetett  eszközök összesen </t>
  </si>
  <si>
    <t xml:space="preserve">B.) Nemzeti vagyonba tartozó forgóeszközök </t>
  </si>
  <si>
    <t xml:space="preserve">II. Költségvetési évet követően esedékes kötelezettségek                                   </t>
  </si>
  <si>
    <t xml:space="preserve">H.) Kötelezettségek összesen </t>
  </si>
  <si>
    <t xml:space="preserve">Források összesen: </t>
  </si>
  <si>
    <t>ÉHÖT pénzeszköz változásáról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</si>
</sst>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  <numFmt numFmtId="165" formatCode="0.0%"/>
    <numFmt numFmtId="166" formatCode="0.0"/>
    <numFmt numFmtId="167" formatCode="#,##0.0"/>
    <numFmt numFmtId="168" formatCode="[$-40E]yyyy\.\ mmmm\ d\."/>
    <numFmt numFmtId="169" formatCode="yyyy/mm/dd;@"/>
    <numFmt numFmtId="170" formatCode="#,##0\ _F_t"/>
    <numFmt numFmtId="171" formatCode="#,##0.000"/>
    <numFmt numFmtId="172" formatCode="#,##0_ ;[Red]\-#,##0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_ ;\-#,##0\ "/>
    <numFmt numFmtId="177" formatCode="0\1"/>
    <numFmt numFmtId="178" formatCode="\ 0\1"/>
    <numFmt numFmtId="179" formatCode="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0.000%"/>
    <numFmt numFmtId="183" formatCode="##\-##\-##\-##"/>
    <numFmt numFmtId="184" formatCode="#\ ##0"/>
    <numFmt numFmtId="185" formatCode="&quot;H-&quot;0000"/>
    <numFmt numFmtId="186" formatCode="#,##0\ &quot;Ft&quot;"/>
    <numFmt numFmtId="187" formatCode="_-* #,##0\ _F_t_-;\-* #,##0\ _F_t_-;_-* &quot;-&quot;??\ _F_t_-;_-@_-"/>
    <numFmt numFmtId="188" formatCode="0.000000"/>
    <numFmt numFmtId="189" formatCode="0.00000"/>
    <numFmt numFmtId="190" formatCode="0.0000"/>
    <numFmt numFmtId="191" formatCode="#,###__"/>
    <numFmt numFmtId="192" formatCode="yyyy/mm"/>
    <numFmt numFmtId="193" formatCode="mmm/yyyy"/>
    <numFmt numFmtId="194" formatCode="[$-40E]mmmm\ d\.;@"/>
    <numFmt numFmtId="195" formatCode="#,##0.00000"/>
    <numFmt numFmtId="196" formatCode="#,##0.0000"/>
    <numFmt numFmtId="197" formatCode="[$¥€-2]\ #\ ##,000_);[Red]\([$€-2]\ #\ ##,000\)"/>
    <numFmt numFmtId="198" formatCode="#,###"/>
    <numFmt numFmtId="199" formatCode="#,###__;\-\ #,###__"/>
    <numFmt numFmtId="200" formatCode="00"/>
    <numFmt numFmtId="201" formatCode="#,###\ _F_t;\-#,###\ _F_t"/>
    <numFmt numFmtId="202" formatCode="#,##0.00\ _F_t;\-\ #,##0.00\ _F_t"/>
    <numFmt numFmtId="203" formatCode="#,##0.00_ ;\-#,##0.00\ "/>
    <numFmt numFmtId="204" formatCode="[$-F800]dddd\,\ mmmm\ dd\,\ yyyy"/>
    <numFmt numFmtId="205" formatCode="[$€-2]\ #\ ##,000_);[Red]\([$€-2]\ #\ ##,000\)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8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1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sz val="11"/>
      <color indexed="10"/>
      <name val="Palatino Linotype"/>
      <family val="1"/>
    </font>
    <font>
      <i/>
      <sz val="11"/>
      <name val="Palatino Linotype"/>
      <family val="1"/>
    </font>
    <font>
      <i/>
      <u val="single"/>
      <sz val="10"/>
      <name val="Palatino Linotype"/>
      <family val="1"/>
    </font>
    <font>
      <sz val="12"/>
      <name val="Times New Roman"/>
      <family val="1"/>
    </font>
    <font>
      <sz val="9"/>
      <name val="Arial CE"/>
      <family val="0"/>
    </font>
    <font>
      <sz val="8"/>
      <name val="Palatino Linotype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color indexed="18"/>
      <name val="Palatino Linotype"/>
      <family val="1"/>
    </font>
    <font>
      <sz val="9"/>
      <color indexed="18"/>
      <name val="Palatino Linotype"/>
      <family val="1"/>
    </font>
    <font>
      <b/>
      <sz val="10.5"/>
      <name val="Palatino Linotype"/>
      <family val="1"/>
    </font>
    <font>
      <sz val="10.5"/>
      <name val="Palatino Linotype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/>
      <bottom/>
    </border>
    <border>
      <left style="double"/>
      <right style="medium"/>
      <top/>
      <bottom style="thin"/>
    </border>
    <border>
      <left style="double"/>
      <right style="medium"/>
      <top style="double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4" fillId="0" borderId="0">
      <alignment/>
      <protection/>
    </xf>
    <xf numFmtId="0" fontId="44" fillId="0" borderId="0">
      <alignment/>
      <protection/>
    </xf>
    <xf numFmtId="0" fontId="34" fillId="0" borderId="0">
      <alignment/>
      <protection/>
    </xf>
    <xf numFmtId="0" fontId="4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3" fontId="23" fillId="0" borderId="0" xfId="73" applyNumberFormat="1" applyFont="1" applyAlignment="1">
      <alignment horizontal="center"/>
      <protection/>
    </xf>
    <xf numFmtId="0" fontId="23" fillId="0" borderId="0" xfId="0" applyFont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Alignment="1">
      <alignment vertical="top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Border="1" applyAlignment="1">
      <alignment vertical="center"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center" vertical="top"/>
    </xf>
    <xf numFmtId="3" fontId="30" fillId="0" borderId="10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3" fontId="30" fillId="0" borderId="0" xfId="0" applyNumberFormat="1" applyFont="1" applyAlignment="1">
      <alignment vertical="center"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vertical="center"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 vertical="top"/>
    </xf>
    <xf numFmtId="3" fontId="24" fillId="0" borderId="0" xfId="0" applyNumberFormat="1" applyFont="1" applyAlignment="1">
      <alignment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Border="1" applyAlignment="1">
      <alignment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23" fillId="0" borderId="0" xfId="0" applyNumberFormat="1" applyFont="1" applyAlignment="1">
      <alignment horizontal="center" vertical="top"/>
    </xf>
    <xf numFmtId="3" fontId="22" fillId="0" borderId="0" xfId="73" applyNumberFormat="1" applyFont="1" applyFill="1" applyAlignment="1">
      <alignment horizontal="center"/>
      <protection/>
    </xf>
    <xf numFmtId="3" fontId="22" fillId="0" borderId="12" xfId="73" applyNumberFormat="1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3" fontId="28" fillId="0" borderId="13" xfId="0" applyNumberFormat="1" applyFont="1" applyBorder="1" applyAlignment="1">
      <alignment horizontal="center"/>
    </xf>
    <xf numFmtId="3" fontId="28" fillId="0" borderId="13" xfId="0" applyNumberFormat="1" applyFont="1" applyFill="1" applyBorder="1" applyAlignment="1">
      <alignment horizontal="center"/>
    </xf>
    <xf numFmtId="3" fontId="28" fillId="0" borderId="0" xfId="73" applyNumberFormat="1" applyFont="1" applyBorder="1">
      <alignment/>
      <protection/>
    </xf>
    <xf numFmtId="3" fontId="28" fillId="0" borderId="0" xfId="73" applyNumberFormat="1" applyFont="1">
      <alignment/>
      <protection/>
    </xf>
    <xf numFmtId="3" fontId="25" fillId="0" borderId="0" xfId="73" applyNumberFormat="1" applyFont="1" applyBorder="1" applyAlignment="1">
      <alignment horizontal="left"/>
      <protection/>
    </xf>
    <xf numFmtId="3" fontId="25" fillId="0" borderId="0" xfId="73" applyNumberFormat="1" applyFont="1" applyAlignment="1">
      <alignment horizontal="left"/>
      <protection/>
    </xf>
    <xf numFmtId="0" fontId="25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8" fillId="0" borderId="0" xfId="0" applyFont="1" applyBorder="1" applyAlignment="1">
      <alignment horizontal="center" vertical="top"/>
    </xf>
    <xf numFmtId="3" fontId="28" fillId="0" borderId="0" xfId="0" applyNumberFormat="1" applyFont="1" applyBorder="1" applyAlignment="1">
      <alignment/>
    </xf>
    <xf numFmtId="0" fontId="28" fillId="0" borderId="14" xfId="0" applyFont="1" applyBorder="1" applyAlignment="1">
      <alignment horizontal="center"/>
    </xf>
    <xf numFmtId="3" fontId="28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 wrapText="1" indent="1"/>
    </xf>
    <xf numFmtId="3" fontId="28" fillId="0" borderId="11" xfId="0" applyNumberFormat="1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Alignment="1">
      <alignment vertical="center"/>
    </xf>
    <xf numFmtId="3" fontId="28" fillId="0" borderId="0" xfId="0" applyNumberFormat="1" applyFont="1" applyFill="1" applyAlignment="1">
      <alignment/>
    </xf>
    <xf numFmtId="3" fontId="28" fillId="0" borderId="0" xfId="73" applyNumberFormat="1" applyFont="1" applyFill="1">
      <alignment/>
      <protection/>
    </xf>
    <xf numFmtId="3" fontId="25" fillId="0" borderId="0" xfId="73" applyNumberFormat="1" applyFont="1" applyFill="1" applyAlignment="1">
      <alignment horizontal="center"/>
      <protection/>
    </xf>
    <xf numFmtId="3" fontId="28" fillId="0" borderId="0" xfId="73" applyNumberFormat="1" applyFont="1" applyFill="1" applyAlignment="1">
      <alignment horizontal="center"/>
      <protection/>
    </xf>
    <xf numFmtId="49" fontId="28" fillId="0" borderId="0" xfId="73" applyNumberFormat="1" applyFont="1" applyFill="1" applyAlignment="1">
      <alignment horizontal="center"/>
      <protection/>
    </xf>
    <xf numFmtId="3" fontId="28" fillId="0" borderId="0" xfId="73" applyNumberFormat="1" applyFont="1" applyFill="1" applyBorder="1" applyAlignment="1">
      <alignment horizontal="center"/>
      <protection/>
    </xf>
    <xf numFmtId="3" fontId="28" fillId="0" borderId="0" xfId="73" applyNumberFormat="1" applyFont="1" applyFill="1" applyBorder="1">
      <alignment/>
      <protection/>
    </xf>
    <xf numFmtId="3" fontId="25" fillId="0" borderId="0" xfId="73" applyNumberFormat="1" applyFont="1" applyFill="1" applyBorder="1" applyAlignment="1">
      <alignment horizontal="center"/>
      <protection/>
    </xf>
    <xf numFmtId="3" fontId="25" fillId="0" borderId="0" xfId="73" applyNumberFormat="1" applyFont="1" applyFill="1" applyBorder="1">
      <alignment/>
      <protection/>
    </xf>
    <xf numFmtId="3" fontId="25" fillId="0" borderId="0" xfId="73" applyNumberFormat="1" applyFont="1" applyFill="1">
      <alignment/>
      <protection/>
    </xf>
    <xf numFmtId="3" fontId="23" fillId="0" borderId="14" xfId="0" applyNumberFormat="1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center"/>
    </xf>
    <xf numFmtId="3" fontId="22" fillId="0" borderId="17" xfId="73" applyNumberFormat="1" applyFont="1" applyBorder="1" applyAlignment="1">
      <alignment horizontal="center" vertical="center" textRotation="90" wrapText="1"/>
      <protection/>
    </xf>
    <xf numFmtId="3" fontId="22" fillId="0" borderId="12" xfId="73" applyNumberFormat="1" applyFont="1" applyBorder="1" applyAlignment="1">
      <alignment horizontal="center" vertical="center" textRotation="90" wrapText="1"/>
      <protection/>
    </xf>
    <xf numFmtId="0" fontId="25" fillId="0" borderId="0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top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0" xfId="73" applyNumberFormat="1" applyFont="1" applyBorder="1" applyAlignment="1">
      <alignment horizontal="left" wrapText="1"/>
      <protection/>
    </xf>
    <xf numFmtId="3" fontId="25" fillId="0" borderId="20" xfId="73" applyNumberFormat="1" applyFont="1" applyBorder="1" applyAlignment="1">
      <alignment horizontal="left" textRotation="90" wrapText="1"/>
      <protection/>
    </xf>
    <xf numFmtId="3" fontId="28" fillId="0" borderId="20" xfId="73" applyNumberFormat="1" applyFont="1" applyBorder="1" applyAlignment="1">
      <alignment horizontal="center" wrapText="1"/>
      <protection/>
    </xf>
    <xf numFmtId="3" fontId="25" fillId="0" borderId="20" xfId="73" applyNumberFormat="1" applyFont="1" applyBorder="1" applyAlignment="1">
      <alignment horizontal="left" wrapText="1"/>
      <protection/>
    </xf>
    <xf numFmtId="3" fontId="28" fillId="0" borderId="0" xfId="73" applyNumberFormat="1" applyFont="1" applyBorder="1" applyAlignment="1">
      <alignment horizontal="center" wrapText="1"/>
      <protection/>
    </xf>
    <xf numFmtId="3" fontId="25" fillId="0" borderId="0" xfId="73" applyNumberFormat="1" applyFont="1" applyBorder="1" applyAlignment="1">
      <alignment horizontal="right" wrapText="1"/>
      <protection/>
    </xf>
    <xf numFmtId="3" fontId="24" fillId="0" borderId="12" xfId="73" applyNumberFormat="1" applyFont="1" applyBorder="1" applyAlignment="1">
      <alignment horizontal="center" vertical="center" wrapText="1"/>
      <protection/>
    </xf>
    <xf numFmtId="3" fontId="23" fillId="0" borderId="12" xfId="73" applyNumberFormat="1" applyFont="1" applyBorder="1" applyAlignment="1">
      <alignment horizontal="center" vertical="center" wrapText="1"/>
      <protection/>
    </xf>
    <xf numFmtId="3" fontId="28" fillId="0" borderId="0" xfId="73" applyNumberFormat="1" applyFont="1" applyFill="1" applyAlignment="1">
      <alignment vertical="center"/>
      <protection/>
    </xf>
    <xf numFmtId="3" fontId="28" fillId="0" borderId="0" xfId="73" applyNumberFormat="1" applyFont="1" applyFill="1" applyAlignment="1">
      <alignment/>
      <protection/>
    </xf>
    <xf numFmtId="3" fontId="28" fillId="0" borderId="0" xfId="73" applyNumberFormat="1" applyFont="1" applyFill="1" applyAlignment="1">
      <alignment horizontal="center" vertical="center"/>
      <protection/>
    </xf>
    <xf numFmtId="3" fontId="22" fillId="0" borderId="0" xfId="73" applyNumberFormat="1" applyFont="1" applyFill="1" applyAlignment="1">
      <alignment horizontal="center" vertical="center"/>
      <protection/>
    </xf>
    <xf numFmtId="3" fontId="28" fillId="24" borderId="0" xfId="0" applyNumberFormat="1" applyFont="1" applyFill="1" applyAlignment="1">
      <alignment/>
    </xf>
    <xf numFmtId="3" fontId="23" fillId="0" borderId="0" xfId="0" applyNumberFormat="1" applyFont="1" applyFill="1" applyAlignment="1">
      <alignment vertical="top"/>
    </xf>
    <xf numFmtId="3" fontId="25" fillId="0" borderId="0" xfId="73" applyNumberFormat="1" applyFont="1" applyFill="1" applyBorder="1" applyAlignment="1">
      <alignment horizontal="right" wrapText="1"/>
      <protection/>
    </xf>
    <xf numFmtId="3" fontId="25" fillId="0" borderId="0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 vertical="center"/>
    </xf>
    <xf numFmtId="3" fontId="28" fillId="0" borderId="11" xfId="0" applyNumberFormat="1" applyFont="1" applyFill="1" applyBorder="1" applyAlignment="1">
      <alignment/>
    </xf>
    <xf numFmtId="3" fontId="26" fillId="0" borderId="20" xfId="73" applyNumberFormat="1" applyFont="1" applyBorder="1" applyAlignment="1">
      <alignment horizontal="right" wrapText="1"/>
      <protection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5" fillId="0" borderId="11" xfId="73" applyNumberFormat="1" applyFont="1" applyBorder="1" applyAlignment="1">
      <alignment horizontal="left" wrapText="1"/>
      <protection/>
    </xf>
    <xf numFmtId="3" fontId="26" fillId="0" borderId="18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6" fillId="0" borderId="16" xfId="0" applyNumberFormat="1" applyFont="1" applyBorder="1" applyAlignment="1">
      <alignment vertical="center"/>
    </xf>
    <xf numFmtId="3" fontId="26" fillId="0" borderId="16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/>
    </xf>
    <xf numFmtId="0" fontId="28" fillId="0" borderId="0" xfId="76" applyFont="1" applyAlignment="1">
      <alignment horizontal="center"/>
      <protection/>
    </xf>
    <xf numFmtId="3" fontId="28" fillId="0" borderId="0" xfId="76" applyNumberFormat="1" applyFont="1">
      <alignment/>
      <protection/>
    </xf>
    <xf numFmtId="0" fontId="28" fillId="0" borderId="0" xfId="76" applyFont="1">
      <alignment/>
      <protection/>
    </xf>
    <xf numFmtId="0" fontId="28" fillId="0" borderId="0" xfId="76" applyFont="1" applyAlignment="1">
      <alignment horizontal="center" vertical="center" wrapText="1"/>
      <protection/>
    </xf>
    <xf numFmtId="0" fontId="28" fillId="0" borderId="0" xfId="76" applyFont="1" applyAlignment="1">
      <alignment vertical="center"/>
      <protection/>
    </xf>
    <xf numFmtId="0" fontId="28" fillId="25" borderId="0" xfId="76" applyFont="1" applyFill="1" applyAlignment="1">
      <alignment vertical="center" wrapText="1"/>
      <protection/>
    </xf>
    <xf numFmtId="0" fontId="28" fillId="25" borderId="0" xfId="76" applyFont="1" applyFill="1" applyAlignment="1">
      <alignment vertical="center"/>
      <protection/>
    </xf>
    <xf numFmtId="0" fontId="25" fillId="0" borderId="0" xfId="76" applyFont="1" applyAlignment="1">
      <alignment vertical="center"/>
      <protection/>
    </xf>
    <xf numFmtId="0" fontId="22" fillId="0" borderId="0" xfId="76" applyFont="1" applyAlignment="1">
      <alignment wrapText="1"/>
      <protection/>
    </xf>
    <xf numFmtId="0" fontId="28" fillId="17" borderId="0" xfId="76" applyFont="1" applyFill="1" applyAlignment="1">
      <alignment vertical="center"/>
      <protection/>
    </xf>
    <xf numFmtId="0" fontId="23" fillId="0" borderId="0" xfId="76" applyFont="1" applyBorder="1" applyAlignment="1">
      <alignment horizontal="left" vertical="center"/>
      <protection/>
    </xf>
    <xf numFmtId="3" fontId="28" fillId="0" borderId="0" xfId="76" applyNumberFormat="1" applyFont="1" applyAlignment="1">
      <alignment vertical="center"/>
      <protection/>
    </xf>
    <xf numFmtId="0" fontId="26" fillId="0" borderId="0" xfId="76" applyFont="1" applyAlignment="1">
      <alignment horizontal="center" vertical="center"/>
      <protection/>
    </xf>
    <xf numFmtId="0" fontId="23" fillId="0" borderId="0" xfId="76" applyFont="1" applyAlignment="1">
      <alignment horizontal="center"/>
      <protection/>
    </xf>
    <xf numFmtId="3" fontId="23" fillId="0" borderId="0" xfId="76" applyNumberFormat="1" applyFont="1" applyAlignment="1">
      <alignment horizontal="center"/>
      <protection/>
    </xf>
    <xf numFmtId="0" fontId="23" fillId="0" borderId="0" xfId="76" applyFont="1" applyBorder="1" applyAlignment="1">
      <alignment horizontal="center"/>
      <protection/>
    </xf>
    <xf numFmtId="49" fontId="22" fillId="0" borderId="0" xfId="73" applyNumberFormat="1" applyFont="1" applyFill="1" applyAlignment="1">
      <alignment horizontal="center"/>
      <protection/>
    </xf>
    <xf numFmtId="3" fontId="22" fillId="0" borderId="13" xfId="73" applyNumberFormat="1" applyFont="1" applyFill="1" applyBorder="1" applyAlignment="1">
      <alignment horizontal="center"/>
      <protection/>
    </xf>
    <xf numFmtId="3" fontId="29" fillId="0" borderId="0" xfId="73" applyNumberFormat="1" applyFont="1" applyFill="1" applyAlignment="1">
      <alignment horizontal="center"/>
      <protection/>
    </xf>
    <xf numFmtId="3" fontId="39" fillId="0" borderId="0" xfId="73" applyNumberFormat="1" applyFont="1" applyFill="1" applyAlignment="1">
      <alignment horizontal="center"/>
      <protection/>
    </xf>
    <xf numFmtId="3" fontId="40" fillId="0" borderId="0" xfId="73" applyNumberFormat="1" applyFont="1" applyFill="1" applyAlignment="1">
      <alignment horizontal="right"/>
      <protection/>
    </xf>
    <xf numFmtId="3" fontId="22" fillId="0" borderId="0" xfId="73" applyNumberFormat="1" applyFont="1" applyFill="1">
      <alignment/>
      <protection/>
    </xf>
    <xf numFmtId="3" fontId="32" fillId="0" borderId="0" xfId="73" applyNumberFormat="1" applyFont="1" applyFill="1">
      <alignment/>
      <protection/>
    </xf>
    <xf numFmtId="3" fontId="25" fillId="0" borderId="0" xfId="73" applyNumberFormat="1" applyFont="1" applyFill="1" applyBorder="1" applyAlignment="1">
      <alignment vertical="center"/>
      <protection/>
    </xf>
    <xf numFmtId="49" fontId="28" fillId="0" borderId="0" xfId="73" applyNumberFormat="1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8" fillId="0" borderId="11" xfId="0" applyFont="1" applyBorder="1" applyAlignment="1">
      <alignment horizontal="left" indent="1"/>
    </xf>
    <xf numFmtId="3" fontId="25" fillId="0" borderId="11" xfId="73" applyNumberFormat="1" applyFont="1" applyBorder="1" applyAlignment="1">
      <alignment horizontal="left" textRotation="90" wrapText="1"/>
      <protection/>
    </xf>
    <xf numFmtId="3" fontId="28" fillId="0" borderId="11" xfId="73" applyNumberFormat="1" applyFont="1" applyBorder="1" applyAlignment="1">
      <alignment horizontal="center" wrapText="1"/>
      <protection/>
    </xf>
    <xf numFmtId="3" fontId="26" fillId="0" borderId="11" xfId="73" applyNumberFormat="1" applyFont="1" applyBorder="1" applyAlignment="1">
      <alignment horizontal="right" wrapText="1"/>
      <protection/>
    </xf>
    <xf numFmtId="3" fontId="26" fillId="0" borderId="11" xfId="73" applyNumberFormat="1" applyFont="1" applyFill="1" applyBorder="1" applyAlignment="1">
      <alignment horizontal="right" wrapText="1"/>
      <protection/>
    </xf>
    <xf numFmtId="3" fontId="23" fillId="0" borderId="0" xfId="78" applyNumberFormat="1" applyFont="1" applyFill="1" applyBorder="1" applyAlignment="1">
      <alignment horizontal="left" vertical="center" wrapText="1" indent="2"/>
      <protection/>
    </xf>
    <xf numFmtId="3" fontId="36" fillId="0" borderId="0" xfId="0" applyNumberFormat="1" applyFont="1" applyFill="1" applyAlignment="1">
      <alignment horizontal="center" vertical="top"/>
    </xf>
    <xf numFmtId="3" fontId="23" fillId="0" borderId="0" xfId="0" applyNumberFormat="1" applyFont="1" applyFill="1" applyAlignment="1">
      <alignment horizontal="center" vertical="top"/>
    </xf>
    <xf numFmtId="3" fontId="23" fillId="0" borderId="0" xfId="0" applyNumberFormat="1" applyFont="1" applyFill="1" applyAlignment="1">
      <alignment/>
    </xf>
    <xf numFmtId="3" fontId="36" fillId="0" borderId="0" xfId="0" applyNumberFormat="1" applyFont="1" applyFill="1" applyBorder="1" applyAlignment="1">
      <alignment horizontal="center" vertical="top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25" fillId="0" borderId="21" xfId="73" applyNumberFormat="1" applyFont="1" applyBorder="1" applyAlignment="1">
      <alignment horizontal="center" textRotation="90" wrapText="1"/>
      <protection/>
    </xf>
    <xf numFmtId="3" fontId="28" fillId="0" borderId="0" xfId="0" applyNumberFormat="1" applyFont="1" applyFill="1" applyBorder="1" applyAlignment="1">
      <alignment horizontal="left" vertical="top"/>
    </xf>
    <xf numFmtId="3" fontId="28" fillId="0" borderId="0" xfId="0" applyNumberFormat="1" applyFont="1" applyFill="1" applyBorder="1" applyAlignment="1">
      <alignment horizontal="center" vertical="top"/>
    </xf>
    <xf numFmtId="3" fontId="23" fillId="0" borderId="22" xfId="73" applyNumberFormat="1" applyFont="1" applyFill="1" applyBorder="1" applyAlignment="1">
      <alignment horizontal="center" vertical="center" wrapText="1"/>
      <protection/>
    </xf>
    <xf numFmtId="3" fontId="25" fillId="0" borderId="23" xfId="73" applyNumberFormat="1" applyFont="1" applyFill="1" applyBorder="1" applyAlignment="1">
      <alignment horizontal="center" vertical="center" wrapText="1"/>
      <protection/>
    </xf>
    <xf numFmtId="3" fontId="25" fillId="0" borderId="24" xfId="73" applyNumberFormat="1" applyFont="1" applyBorder="1" applyAlignment="1">
      <alignment horizontal="right" wrapText="1"/>
      <protection/>
    </xf>
    <xf numFmtId="3" fontId="25" fillId="0" borderId="24" xfId="0" applyNumberFormat="1" applyFont="1" applyBorder="1" applyAlignment="1">
      <alignment/>
    </xf>
    <xf numFmtId="3" fontId="28" fillId="0" borderId="24" xfId="0" applyNumberFormat="1" applyFont="1" applyFill="1" applyBorder="1" applyAlignment="1">
      <alignment/>
    </xf>
    <xf numFmtId="3" fontId="25" fillId="0" borderId="24" xfId="0" applyNumberFormat="1" applyFont="1" applyFill="1" applyBorder="1" applyAlignment="1">
      <alignment/>
    </xf>
    <xf numFmtId="3" fontId="26" fillId="0" borderId="24" xfId="0" applyNumberFormat="1" applyFont="1" applyBorder="1" applyAlignment="1">
      <alignment/>
    </xf>
    <xf numFmtId="3" fontId="26" fillId="0" borderId="25" xfId="73" applyNumberFormat="1" applyFont="1" applyBorder="1" applyAlignment="1">
      <alignment horizontal="right" wrapText="1"/>
      <protection/>
    </xf>
    <xf numFmtId="3" fontId="26" fillId="0" borderId="24" xfId="0" applyNumberFormat="1" applyFont="1" applyFill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6" xfId="0" applyNumberFormat="1" applyFont="1" applyFill="1" applyBorder="1" applyAlignment="1">
      <alignment vertical="center"/>
    </xf>
    <xf numFmtId="3" fontId="26" fillId="0" borderId="27" xfId="0" applyNumberFormat="1" applyFont="1" applyFill="1" applyBorder="1" applyAlignment="1">
      <alignment vertical="center"/>
    </xf>
    <xf numFmtId="3" fontId="28" fillId="0" borderId="25" xfId="0" applyNumberFormat="1" applyFont="1" applyFill="1" applyBorder="1" applyAlignment="1">
      <alignment/>
    </xf>
    <xf numFmtId="3" fontId="26" fillId="0" borderId="28" xfId="0" applyNumberFormat="1" applyFont="1" applyFill="1" applyBorder="1" applyAlignment="1">
      <alignment vertical="center"/>
    </xf>
    <xf numFmtId="0" fontId="28" fillId="0" borderId="0" xfId="81" applyFont="1" applyFill="1" applyBorder="1" applyAlignment="1">
      <alignment horizontal="center"/>
      <protection/>
    </xf>
    <xf numFmtId="3" fontId="28" fillId="0" borderId="0" xfId="81" applyNumberFormat="1" applyFont="1" applyBorder="1">
      <alignment/>
      <protection/>
    </xf>
    <xf numFmtId="0" fontId="28" fillId="0" borderId="0" xfId="81" applyFont="1" applyBorder="1">
      <alignment/>
      <protection/>
    </xf>
    <xf numFmtId="0" fontId="28" fillId="0" borderId="0" xfId="81" applyFont="1" applyFill="1" applyBorder="1" applyAlignment="1">
      <alignment horizontal="center" vertical="center"/>
      <protection/>
    </xf>
    <xf numFmtId="0" fontId="28" fillId="0" borderId="0" xfId="81" applyFont="1" applyFill="1" applyBorder="1" applyAlignment="1">
      <alignment horizontal="center" vertical="top"/>
      <protection/>
    </xf>
    <xf numFmtId="0" fontId="28" fillId="0" borderId="0" xfId="81" applyFont="1" applyBorder="1" applyAlignment="1">
      <alignment wrapText="1"/>
      <protection/>
    </xf>
    <xf numFmtId="0" fontId="28" fillId="0" borderId="0" xfId="81" applyFont="1" applyBorder="1" applyAlignment="1">
      <alignment horizontal="center" wrapText="1"/>
      <protection/>
    </xf>
    <xf numFmtId="3" fontId="28" fillId="0" borderId="0" xfId="81" applyNumberFormat="1" applyFont="1" applyBorder="1" applyAlignment="1">
      <alignment horizontal="right"/>
      <protection/>
    </xf>
    <xf numFmtId="0" fontId="28" fillId="0" borderId="0" xfId="81" applyFont="1" applyFill="1" applyBorder="1" applyAlignment="1">
      <alignment horizontal="center" wrapText="1"/>
      <protection/>
    </xf>
    <xf numFmtId="3" fontId="28" fillId="0" borderId="0" xfId="81" applyNumberFormat="1" applyFont="1" applyFill="1" applyBorder="1" applyAlignment="1">
      <alignment horizontal="center"/>
      <protection/>
    </xf>
    <xf numFmtId="3" fontId="28" fillId="0" borderId="0" xfId="81" applyNumberFormat="1" applyFont="1" applyBorder="1" applyAlignment="1">
      <alignment horizontal="center"/>
      <protection/>
    </xf>
    <xf numFmtId="3" fontId="25" fillId="0" borderId="0" xfId="81" applyNumberFormat="1" applyFont="1" applyBorder="1" applyAlignment="1">
      <alignment horizontal="center"/>
      <protection/>
    </xf>
    <xf numFmtId="0" fontId="28" fillId="0" borderId="0" xfId="81" applyFont="1" applyBorder="1" applyAlignment="1">
      <alignment horizontal="center"/>
      <protection/>
    </xf>
    <xf numFmtId="0" fontId="28" fillId="0" borderId="0" xfId="81" applyFont="1" applyBorder="1" applyAlignment="1">
      <alignment vertical="center"/>
      <protection/>
    </xf>
    <xf numFmtId="0" fontId="25" fillId="0" borderId="0" xfId="81" applyFont="1" applyBorder="1" applyAlignment="1">
      <alignment vertical="center"/>
      <protection/>
    </xf>
    <xf numFmtId="0" fontId="25" fillId="0" borderId="0" xfId="81" applyFont="1" applyBorder="1" applyAlignment="1">
      <alignment/>
      <protection/>
    </xf>
    <xf numFmtId="3" fontId="23" fillId="0" borderId="0" xfId="79" applyNumberFormat="1" applyFont="1" applyBorder="1" applyAlignment="1">
      <alignment vertical="center"/>
      <protection/>
    </xf>
    <xf numFmtId="3" fontId="23" fillId="0" borderId="0" xfId="0" applyNumberFormat="1" applyFont="1" applyAlignment="1">
      <alignment horizontal="left" vertical="top"/>
    </xf>
    <xf numFmtId="3" fontId="23" fillId="0" borderId="0" xfId="0" applyNumberFormat="1" applyFont="1" applyAlignment="1">
      <alignment horizontal="left"/>
    </xf>
    <xf numFmtId="3" fontId="23" fillId="0" borderId="29" xfId="0" applyNumberFormat="1" applyFont="1" applyFill="1" applyBorder="1" applyAlignment="1">
      <alignment horizontal="center" vertical="center" wrapText="1"/>
    </xf>
    <xf numFmtId="3" fontId="33" fillId="0" borderId="30" xfId="0" applyNumberFormat="1" applyFont="1" applyFill="1" applyBorder="1" applyAlignment="1">
      <alignment horizontal="center" vertical="center" wrapText="1"/>
    </xf>
    <xf numFmtId="3" fontId="23" fillId="0" borderId="31" xfId="0" applyNumberFormat="1" applyFont="1" applyBorder="1" applyAlignment="1">
      <alignment vertical="top"/>
    </xf>
    <xf numFmtId="3" fontId="23" fillId="0" borderId="29" xfId="0" applyNumberFormat="1" applyFont="1" applyBorder="1" applyAlignment="1">
      <alignment horizontal="center" vertical="top"/>
    </xf>
    <xf numFmtId="3" fontId="23" fillId="0" borderId="29" xfId="79" applyNumberFormat="1" applyFont="1" applyBorder="1">
      <alignment/>
      <protection/>
    </xf>
    <xf numFmtId="3" fontId="24" fillId="0" borderId="29" xfId="0" applyNumberFormat="1" applyFont="1" applyBorder="1" applyAlignment="1">
      <alignment/>
    </xf>
    <xf numFmtId="3" fontId="23" fillId="0" borderId="29" xfId="0" applyNumberFormat="1" applyFont="1" applyFill="1" applyBorder="1" applyAlignment="1">
      <alignment/>
    </xf>
    <xf numFmtId="3" fontId="30" fillId="0" borderId="29" xfId="0" applyNumberFormat="1" applyFont="1" applyFill="1" applyBorder="1" applyAlignment="1">
      <alignment/>
    </xf>
    <xf numFmtId="3" fontId="23" fillId="0" borderId="30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3" fillId="0" borderId="14" xfId="0" applyNumberFormat="1" applyFont="1" applyBorder="1" applyAlignment="1">
      <alignment vertical="top"/>
    </xf>
    <xf numFmtId="3" fontId="23" fillId="0" borderId="0" xfId="79" applyNumberFormat="1" applyFont="1" applyBorder="1">
      <alignment/>
      <protection/>
    </xf>
    <xf numFmtId="3" fontId="30" fillId="0" borderId="14" xfId="0" applyNumberFormat="1" applyFont="1" applyBorder="1" applyAlignment="1">
      <alignment vertical="top"/>
    </xf>
    <xf numFmtId="3" fontId="30" fillId="0" borderId="0" xfId="79" applyNumberFormat="1" applyFont="1" applyBorder="1">
      <alignment/>
      <protection/>
    </xf>
    <xf numFmtId="3" fontId="23" fillId="0" borderId="0" xfId="79" applyNumberFormat="1" applyFont="1" applyBorder="1" applyAlignment="1">
      <alignment wrapText="1"/>
      <protection/>
    </xf>
    <xf numFmtId="3" fontId="30" fillId="0" borderId="14" xfId="0" applyNumberFormat="1" applyFont="1" applyBorder="1" applyAlignment="1">
      <alignment vertical="center"/>
    </xf>
    <xf numFmtId="3" fontId="23" fillId="0" borderId="14" xfId="0" applyNumberFormat="1" applyFont="1" applyBorder="1" applyAlignment="1">
      <alignment vertical="center"/>
    </xf>
    <xf numFmtId="3" fontId="23" fillId="0" borderId="32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horizontal="right" vertical="top"/>
    </xf>
    <xf numFmtId="3" fontId="23" fillId="0" borderId="14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left"/>
    </xf>
    <xf numFmtId="3" fontId="23" fillId="0" borderId="32" xfId="0" applyNumberFormat="1" applyFont="1" applyBorder="1" applyAlignment="1">
      <alignment vertical="top"/>
    </xf>
    <xf numFmtId="3" fontId="23" fillId="0" borderId="11" xfId="0" applyNumberFormat="1" applyFont="1" applyBorder="1" applyAlignment="1">
      <alignment horizontal="center" vertical="top"/>
    </xf>
    <xf numFmtId="3" fontId="23" fillId="0" borderId="11" xfId="79" applyNumberFormat="1" applyFont="1" applyBorder="1" applyAlignment="1">
      <alignment wrapText="1"/>
      <protection/>
    </xf>
    <xf numFmtId="3" fontId="23" fillId="0" borderId="33" xfId="0" applyNumberFormat="1" applyFont="1" applyBorder="1" applyAlignment="1">
      <alignment horizontal="center" vertical="top"/>
    </xf>
    <xf numFmtId="3" fontId="23" fillId="0" borderId="33" xfId="0" applyNumberFormat="1" applyFont="1" applyBorder="1" applyAlignment="1">
      <alignment vertical="center"/>
    </xf>
    <xf numFmtId="0" fontId="38" fillId="0" borderId="29" xfId="63" applyFont="1" applyFill="1" applyBorder="1" applyAlignment="1">
      <alignment wrapText="1"/>
      <protection/>
    </xf>
    <xf numFmtId="0" fontId="28" fillId="0" borderId="29" xfId="77" applyFont="1" applyFill="1" applyBorder="1" applyAlignment="1">
      <alignment horizontal="center" vertical="center"/>
      <protection/>
    </xf>
    <xf numFmtId="3" fontId="28" fillId="0" borderId="29" xfId="77" applyNumberFormat="1" applyFont="1" applyFill="1" applyBorder="1" applyAlignment="1">
      <alignment vertical="center"/>
      <protection/>
    </xf>
    <xf numFmtId="3" fontId="28" fillId="0" borderId="29" xfId="77" applyNumberFormat="1" applyFont="1" applyFill="1" applyBorder="1" applyAlignment="1">
      <alignment horizontal="right" vertical="center"/>
      <protection/>
    </xf>
    <xf numFmtId="0" fontId="28" fillId="0" borderId="0" xfId="77" applyFont="1" applyFill="1">
      <alignment/>
      <protection/>
    </xf>
    <xf numFmtId="0" fontId="28" fillId="0" borderId="0" xfId="0" applyFont="1" applyFill="1" applyBorder="1" applyAlignment="1">
      <alignment wrapText="1"/>
    </xf>
    <xf numFmtId="3" fontId="23" fillId="0" borderId="29" xfId="79" applyNumberFormat="1" applyFont="1" applyBorder="1" applyAlignment="1">
      <alignment horizontal="center"/>
      <protection/>
    </xf>
    <xf numFmtId="3" fontId="28" fillId="0" borderId="34" xfId="74" applyNumberFormat="1" applyFont="1" applyFill="1" applyBorder="1" applyAlignment="1">
      <alignment horizontal="center" vertical="center" textRotation="90"/>
      <protection/>
    </xf>
    <xf numFmtId="3" fontId="28" fillId="0" borderId="35" xfId="74" applyNumberFormat="1" applyFont="1" applyFill="1" applyBorder="1" applyAlignment="1">
      <alignment horizontal="center" vertical="center" textRotation="90"/>
      <protection/>
    </xf>
    <xf numFmtId="0" fontId="25" fillId="0" borderId="35" xfId="81" applyFont="1" applyFill="1" applyBorder="1" applyAlignment="1">
      <alignment horizontal="center" vertical="center" wrapText="1"/>
      <protection/>
    </xf>
    <xf numFmtId="0" fontId="28" fillId="0" borderId="35" xfId="80" applyFont="1" applyFill="1" applyBorder="1" applyAlignment="1">
      <alignment horizontal="center" vertical="center" textRotation="90" wrapText="1"/>
      <protection/>
    </xf>
    <xf numFmtId="3" fontId="25" fillId="0" borderId="35" xfId="81" applyNumberFormat="1" applyFont="1" applyFill="1" applyBorder="1" applyAlignment="1">
      <alignment horizontal="center" vertical="center" wrapText="1"/>
      <protection/>
    </xf>
    <xf numFmtId="3" fontId="41" fillId="0" borderId="35" xfId="81" applyNumberFormat="1" applyFont="1" applyFill="1" applyBorder="1" applyAlignment="1">
      <alignment horizontal="center" vertical="center" wrapText="1"/>
      <protection/>
    </xf>
    <xf numFmtId="3" fontId="25" fillId="0" borderId="36" xfId="81" applyNumberFormat="1" applyFont="1" applyFill="1" applyBorder="1" applyAlignment="1">
      <alignment horizontal="center" vertical="center" wrapText="1"/>
      <protection/>
    </xf>
    <xf numFmtId="0" fontId="28" fillId="0" borderId="37" xfId="81" applyFont="1" applyFill="1" applyBorder="1" applyAlignment="1">
      <alignment horizontal="center"/>
      <protection/>
    </xf>
    <xf numFmtId="0" fontId="28" fillId="0" borderId="29" xfId="81" applyFont="1" applyFill="1" applyBorder="1" applyAlignment="1">
      <alignment horizontal="center"/>
      <protection/>
    </xf>
    <xf numFmtId="0" fontId="28" fillId="0" borderId="29" xfId="75" applyFont="1" applyFill="1" applyBorder="1" applyAlignment="1">
      <alignment vertical="center" wrapText="1"/>
      <protection/>
    </xf>
    <xf numFmtId="0" fontId="28" fillId="0" borderId="29" xfId="80" applyFont="1" applyFill="1" applyBorder="1" applyAlignment="1">
      <alignment horizontal="center" wrapText="1"/>
      <protection/>
    </xf>
    <xf numFmtId="0" fontId="28" fillId="0" borderId="29" xfId="81" applyFont="1" applyFill="1" applyBorder="1" applyAlignment="1">
      <alignment horizontal="center" vertical="center"/>
      <protection/>
    </xf>
    <xf numFmtId="3" fontId="28" fillId="0" borderId="29" xfId="75" applyNumberFormat="1" applyFont="1" applyFill="1" applyBorder="1" applyAlignment="1">
      <alignment horizontal="right" vertical="center"/>
      <protection/>
    </xf>
    <xf numFmtId="3" fontId="28" fillId="0" borderId="29" xfId="80" applyNumberFormat="1" applyFont="1" applyFill="1" applyBorder="1" applyAlignment="1">
      <alignment horizontal="right" vertical="center"/>
      <protection/>
    </xf>
    <xf numFmtId="3" fontId="28" fillId="0" borderId="29" xfId="74" applyNumberFormat="1" applyFont="1" applyFill="1" applyBorder="1" applyAlignment="1">
      <alignment horizontal="right" vertical="center"/>
      <protection/>
    </xf>
    <xf numFmtId="3" fontId="28" fillId="0" borderId="38" xfId="80" applyNumberFormat="1" applyFont="1" applyFill="1" applyBorder="1" applyAlignment="1">
      <alignment horizontal="right" vertical="center"/>
      <protection/>
    </xf>
    <xf numFmtId="0" fontId="28" fillId="0" borderId="29" xfId="81" applyFont="1" applyFill="1" applyBorder="1" applyAlignment="1">
      <alignment horizontal="center" vertical="top"/>
      <protection/>
    </xf>
    <xf numFmtId="0" fontId="25" fillId="0" borderId="29" xfId="81" applyFont="1" applyBorder="1" applyAlignment="1">
      <alignment horizontal="center"/>
      <protection/>
    </xf>
    <xf numFmtId="3" fontId="25" fillId="0" borderId="29" xfId="81" applyNumberFormat="1" applyFont="1" applyFill="1" applyBorder="1" applyAlignment="1">
      <alignment horizontal="right" vertical="center"/>
      <protection/>
    </xf>
    <xf numFmtId="0" fontId="25" fillId="0" borderId="29" xfId="81" applyFont="1" applyBorder="1" applyAlignment="1">
      <alignment horizontal="right" vertical="center"/>
      <protection/>
    </xf>
    <xf numFmtId="0" fontId="28" fillId="0" borderId="29" xfId="81" applyFont="1" applyBorder="1" applyAlignment="1">
      <alignment wrapText="1"/>
      <protection/>
    </xf>
    <xf numFmtId="0" fontId="28" fillId="0" borderId="29" xfId="81" applyFont="1" applyBorder="1" applyAlignment="1">
      <alignment horizontal="center" wrapText="1"/>
      <protection/>
    </xf>
    <xf numFmtId="3" fontId="28" fillId="0" borderId="29" xfId="81" applyNumberFormat="1" applyFont="1" applyBorder="1">
      <alignment/>
      <protection/>
    </xf>
    <xf numFmtId="3" fontId="28" fillId="0" borderId="38" xfId="81" applyNumberFormat="1" applyFont="1" applyBorder="1">
      <alignment/>
      <protection/>
    </xf>
    <xf numFmtId="3" fontId="28" fillId="0" borderId="39" xfId="0" applyNumberFormat="1" applyFont="1" applyFill="1" applyBorder="1" applyAlignment="1">
      <alignment horizontal="left"/>
    </xf>
    <xf numFmtId="3" fontId="28" fillId="0" borderId="40" xfId="0" applyNumberFormat="1" applyFont="1" applyFill="1" applyBorder="1" applyAlignment="1">
      <alignment horizontal="center"/>
    </xf>
    <xf numFmtId="3" fontId="28" fillId="0" borderId="40" xfId="0" applyNumberFormat="1" applyFont="1" applyFill="1" applyBorder="1" applyAlignment="1">
      <alignment/>
    </xf>
    <xf numFmtId="0" fontId="28" fillId="0" borderId="40" xfId="81" applyFont="1" applyBorder="1" applyAlignment="1">
      <alignment horizontal="center" wrapText="1"/>
      <protection/>
    </xf>
    <xf numFmtId="3" fontId="28" fillId="0" borderId="40" xfId="81" applyNumberFormat="1" applyFont="1" applyBorder="1">
      <alignment/>
      <protection/>
    </xf>
    <xf numFmtId="3" fontId="28" fillId="0" borderId="41" xfId="81" applyNumberFormat="1" applyFont="1" applyBorder="1">
      <alignment/>
      <protection/>
    </xf>
    <xf numFmtId="3" fontId="28" fillId="0" borderId="29" xfId="81" applyNumberFormat="1" applyFont="1" applyFill="1" applyBorder="1" applyAlignment="1">
      <alignment horizontal="right"/>
      <protection/>
    </xf>
    <xf numFmtId="3" fontId="28" fillId="0" borderId="38" xfId="81" applyNumberFormat="1" applyFont="1" applyFill="1" applyBorder="1" applyAlignment="1">
      <alignment horizontal="right"/>
      <protection/>
    </xf>
    <xf numFmtId="0" fontId="23" fillId="0" borderId="0" xfId="0" applyFont="1" applyAlignment="1">
      <alignment/>
    </xf>
    <xf numFmtId="3" fontId="23" fillId="0" borderId="42" xfId="0" applyNumberFormat="1" applyFont="1" applyFill="1" applyBorder="1" applyAlignment="1">
      <alignment horizontal="center" vertical="top"/>
    </xf>
    <xf numFmtId="3" fontId="23" fillId="0" borderId="43" xfId="0" applyNumberFormat="1" applyFont="1" applyFill="1" applyBorder="1" applyAlignment="1">
      <alignment horizontal="center" vertical="top"/>
    </xf>
    <xf numFmtId="3" fontId="23" fillId="0" borderId="43" xfId="0" applyNumberFormat="1" applyFont="1" applyFill="1" applyBorder="1" applyAlignment="1">
      <alignment horizontal="center"/>
    </xf>
    <xf numFmtId="3" fontId="23" fillId="0" borderId="43" xfId="0" applyNumberFormat="1" applyFont="1" applyBorder="1" applyAlignment="1">
      <alignment horizontal="center"/>
    </xf>
    <xf numFmtId="3" fontId="23" fillId="0" borderId="29" xfId="0" applyNumberFormat="1" applyFont="1" applyFill="1" applyBorder="1" applyAlignment="1">
      <alignment horizontal="center" vertical="center"/>
    </xf>
    <xf numFmtId="3" fontId="23" fillId="0" borderId="29" xfId="73" applyNumberFormat="1" applyFont="1" applyFill="1" applyBorder="1" applyAlignment="1">
      <alignment horizontal="center" vertical="center" wrapText="1"/>
      <protection/>
    </xf>
    <xf numFmtId="3" fontId="23" fillId="0" borderId="29" xfId="0" applyNumberFormat="1" applyFont="1" applyBorder="1" applyAlignment="1">
      <alignment horizontal="center" vertical="center"/>
    </xf>
    <xf numFmtId="3" fontId="23" fillId="0" borderId="29" xfId="0" applyNumberFormat="1" applyFont="1" applyBorder="1" applyAlignment="1">
      <alignment horizontal="center" vertical="center" wrapText="1"/>
    </xf>
    <xf numFmtId="3" fontId="24" fillId="0" borderId="29" xfId="0" applyNumberFormat="1" applyFont="1" applyBorder="1" applyAlignment="1">
      <alignment horizontal="center" vertical="center"/>
    </xf>
    <xf numFmtId="3" fontId="23" fillId="0" borderId="31" xfId="0" applyNumberFormat="1" applyFont="1" applyFill="1" applyBorder="1" applyAlignment="1">
      <alignment horizontal="center"/>
    </xf>
    <xf numFmtId="3" fontId="23" fillId="0" borderId="29" xfId="0" applyNumberFormat="1" applyFont="1" applyFill="1" applyBorder="1" applyAlignment="1">
      <alignment horizontal="center"/>
    </xf>
    <xf numFmtId="3" fontId="23" fillId="0" borderId="29" xfId="78" applyNumberFormat="1" applyFont="1" applyFill="1" applyBorder="1" applyAlignment="1">
      <alignment/>
      <protection/>
    </xf>
    <xf numFmtId="3" fontId="23" fillId="0" borderId="29" xfId="78" applyNumberFormat="1" applyFont="1" applyBorder="1" applyAlignment="1">
      <alignment horizontal="center"/>
      <protection/>
    </xf>
    <xf numFmtId="3" fontId="24" fillId="0" borderId="29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3" fillId="0" borderId="31" xfId="0" applyNumberFormat="1" applyFont="1" applyFill="1" applyBorder="1" applyAlignment="1">
      <alignment horizontal="center" vertical="top"/>
    </xf>
    <xf numFmtId="3" fontId="23" fillId="0" borderId="29" xfId="0" applyNumberFormat="1" applyFont="1" applyFill="1" applyBorder="1" applyAlignment="1">
      <alignment horizontal="center" vertical="top"/>
    </xf>
    <xf numFmtId="3" fontId="23" fillId="0" borderId="29" xfId="78" applyNumberFormat="1" applyFont="1" applyFill="1" applyBorder="1">
      <alignment/>
      <protection/>
    </xf>
    <xf numFmtId="3" fontId="30" fillId="0" borderId="31" xfId="0" applyNumberFormat="1" applyFont="1" applyFill="1" applyBorder="1" applyAlignment="1">
      <alignment horizontal="center" vertical="top"/>
    </xf>
    <xf numFmtId="3" fontId="30" fillId="0" borderId="29" xfId="0" applyNumberFormat="1" applyFont="1" applyFill="1" applyBorder="1" applyAlignment="1">
      <alignment horizontal="center" vertical="top"/>
    </xf>
    <xf numFmtId="3" fontId="30" fillId="0" borderId="29" xfId="78" applyNumberFormat="1" applyFont="1" applyFill="1" applyBorder="1">
      <alignment/>
      <protection/>
    </xf>
    <xf numFmtId="3" fontId="30" fillId="0" borderId="29" xfId="78" applyNumberFormat="1" applyFont="1" applyBorder="1" applyAlignment="1">
      <alignment horizontal="center"/>
      <protection/>
    </xf>
    <xf numFmtId="3" fontId="30" fillId="0" borderId="29" xfId="0" applyNumberFormat="1" applyFont="1" applyBorder="1" applyAlignment="1">
      <alignment/>
    </xf>
    <xf numFmtId="3" fontId="23" fillId="0" borderId="29" xfId="78" applyNumberFormat="1" applyFont="1" applyFill="1" applyBorder="1" applyAlignment="1">
      <alignment wrapText="1"/>
      <protection/>
    </xf>
    <xf numFmtId="3" fontId="23" fillId="0" borderId="29" xfId="78" applyNumberFormat="1" applyFont="1" applyBorder="1" applyAlignment="1">
      <alignment horizontal="center" wrapText="1"/>
      <protection/>
    </xf>
    <xf numFmtId="3" fontId="23" fillId="0" borderId="29" xfId="78" applyNumberFormat="1" applyFont="1" applyFill="1" applyBorder="1" applyAlignment="1">
      <alignment vertical="top"/>
      <protection/>
    </xf>
    <xf numFmtId="3" fontId="23" fillId="0" borderId="29" xfId="78" applyNumberFormat="1" applyFont="1" applyBorder="1" applyAlignment="1">
      <alignment horizontal="center" vertical="top"/>
      <protection/>
    </xf>
    <xf numFmtId="3" fontId="23" fillId="0" borderId="29" xfId="0" applyNumberFormat="1" applyFont="1" applyBorder="1" applyAlignment="1">
      <alignment vertical="top"/>
    </xf>
    <xf numFmtId="3" fontId="30" fillId="0" borderId="31" xfId="0" applyNumberFormat="1" applyFont="1" applyFill="1" applyBorder="1" applyAlignment="1">
      <alignment horizontal="center" vertical="center"/>
    </xf>
    <xf numFmtId="3" fontId="30" fillId="0" borderId="29" xfId="0" applyNumberFormat="1" applyFont="1" applyFill="1" applyBorder="1" applyAlignment="1">
      <alignment vertical="center"/>
    </xf>
    <xf numFmtId="3" fontId="30" fillId="0" borderId="29" xfId="0" applyNumberFormat="1" applyFont="1" applyBorder="1" applyAlignment="1">
      <alignment horizontal="center" vertical="center"/>
    </xf>
    <xf numFmtId="3" fontId="30" fillId="0" borderId="29" xfId="0" applyNumberFormat="1" applyFont="1" applyBorder="1" applyAlignment="1">
      <alignment vertical="center"/>
    </xf>
    <xf numFmtId="3" fontId="23" fillId="0" borderId="31" xfId="0" applyNumberFormat="1" applyFont="1" applyFill="1" applyBorder="1" applyAlignment="1">
      <alignment horizontal="center" vertical="center"/>
    </xf>
    <xf numFmtId="3" fontId="23" fillId="0" borderId="29" xfId="78" applyNumberFormat="1" applyFont="1" applyFill="1" applyBorder="1" applyAlignment="1">
      <alignment vertical="center"/>
      <protection/>
    </xf>
    <xf numFmtId="3" fontId="23" fillId="0" borderId="29" xfId="78" applyNumberFormat="1" applyFont="1" applyBorder="1" applyAlignment="1">
      <alignment horizontal="center" vertical="center"/>
      <protection/>
    </xf>
    <xf numFmtId="3" fontId="24" fillId="0" borderId="29" xfId="0" applyNumberFormat="1" applyFont="1" applyBorder="1" applyAlignment="1">
      <alignment vertical="center"/>
    </xf>
    <xf numFmtId="3" fontId="23" fillId="0" borderId="29" xfId="0" applyNumberFormat="1" applyFont="1" applyBorder="1" applyAlignment="1">
      <alignment vertical="center"/>
    </xf>
    <xf numFmtId="3" fontId="30" fillId="0" borderId="29" xfId="0" applyNumberFormat="1" applyFont="1" applyFill="1" applyBorder="1" applyAlignment="1">
      <alignment horizontal="center" vertical="center"/>
    </xf>
    <xf numFmtId="3" fontId="23" fillId="0" borderId="29" xfId="0" applyNumberFormat="1" applyFont="1" applyFill="1" applyBorder="1" applyAlignment="1">
      <alignment vertical="center"/>
    </xf>
    <xf numFmtId="3" fontId="24" fillId="0" borderId="29" xfId="0" applyNumberFormat="1" applyFont="1" applyFill="1" applyBorder="1" applyAlignment="1">
      <alignment vertical="center"/>
    </xf>
    <xf numFmtId="3" fontId="23" fillId="0" borderId="29" xfId="0" applyNumberFormat="1" applyFont="1" applyFill="1" applyBorder="1" applyAlignment="1">
      <alignment/>
    </xf>
    <xf numFmtId="3" fontId="24" fillId="0" borderId="29" xfId="0" applyNumberFormat="1" applyFont="1" applyFill="1" applyBorder="1" applyAlignment="1">
      <alignment/>
    </xf>
    <xf numFmtId="3" fontId="24" fillId="0" borderId="29" xfId="0" applyNumberFormat="1" applyFont="1" applyBorder="1" applyAlignment="1">
      <alignment horizontal="center"/>
    </xf>
    <xf numFmtId="3" fontId="23" fillId="0" borderId="29" xfId="0" applyNumberFormat="1" applyFont="1" applyFill="1" applyBorder="1" applyAlignment="1">
      <alignment horizontal="right" vertical="top"/>
    </xf>
    <xf numFmtId="3" fontId="23" fillId="0" borderId="29" xfId="0" applyNumberFormat="1" applyFont="1" applyBorder="1" applyAlignment="1">
      <alignment horizontal="center"/>
    </xf>
    <xf numFmtId="3" fontId="23" fillId="0" borderId="44" xfId="0" applyNumberFormat="1" applyFont="1" applyFill="1" applyBorder="1" applyAlignment="1">
      <alignment vertical="top"/>
    </xf>
    <xf numFmtId="0" fontId="38" fillId="0" borderId="37" xfId="63" applyFont="1" applyFill="1" applyBorder="1" applyAlignment="1">
      <alignment wrapText="1"/>
      <protection/>
    </xf>
    <xf numFmtId="3" fontId="25" fillId="0" borderId="40" xfId="76" applyNumberFormat="1" applyFont="1" applyBorder="1" applyAlignment="1">
      <alignment vertical="center"/>
      <protection/>
    </xf>
    <xf numFmtId="49" fontId="22" fillId="0" borderId="34" xfId="73" applyNumberFormat="1" applyFont="1" applyFill="1" applyBorder="1" applyAlignment="1">
      <alignment horizontal="center" vertical="center" textRotation="90"/>
      <protection/>
    </xf>
    <xf numFmtId="3" fontId="22" fillId="0" borderId="35" xfId="73" applyNumberFormat="1" applyFont="1" applyFill="1" applyBorder="1" applyAlignment="1">
      <alignment horizontal="center" vertical="center" textRotation="90"/>
      <protection/>
    </xf>
    <xf numFmtId="3" fontId="22" fillId="0" borderId="35" xfId="73" applyNumberFormat="1" applyFont="1" applyFill="1" applyBorder="1" applyAlignment="1">
      <alignment horizontal="center" vertical="center" wrapText="1"/>
      <protection/>
    </xf>
    <xf numFmtId="3" fontId="24" fillId="0" borderId="35" xfId="73" applyNumberFormat="1" applyFont="1" applyFill="1" applyBorder="1" applyAlignment="1">
      <alignment horizontal="center" vertical="center"/>
      <protection/>
    </xf>
    <xf numFmtId="49" fontId="28" fillId="0" borderId="37" xfId="73" applyNumberFormat="1" applyFont="1" applyFill="1" applyBorder="1" applyAlignment="1">
      <alignment horizontal="center"/>
      <protection/>
    </xf>
    <xf numFmtId="3" fontId="25" fillId="0" borderId="29" xfId="73" applyNumberFormat="1" applyFont="1" applyFill="1" applyBorder="1" applyAlignment="1">
      <alignment horizontal="center"/>
      <protection/>
    </xf>
    <xf numFmtId="3" fontId="28" fillId="0" borderId="29" xfId="73" applyNumberFormat="1" applyFont="1" applyFill="1" applyBorder="1" applyAlignment="1">
      <alignment horizontal="center"/>
      <protection/>
    </xf>
    <xf numFmtId="3" fontId="25" fillId="0" borderId="29" xfId="73" applyNumberFormat="1" applyFont="1" applyFill="1" applyBorder="1">
      <alignment/>
      <protection/>
    </xf>
    <xf numFmtId="49" fontId="32" fillId="0" borderId="37" xfId="73" applyNumberFormat="1" applyFont="1" applyFill="1" applyBorder="1" applyAlignment="1">
      <alignment horizontal="center"/>
      <protection/>
    </xf>
    <xf numFmtId="3" fontId="32" fillId="0" borderId="29" xfId="73" applyNumberFormat="1" applyFont="1" applyFill="1" applyBorder="1" applyAlignment="1">
      <alignment horizontal="center"/>
      <protection/>
    </xf>
    <xf numFmtId="3" fontId="32" fillId="0" borderId="29" xfId="73" applyNumberFormat="1" applyFont="1" applyFill="1" applyBorder="1" applyAlignment="1">
      <alignment horizontal="left" indent="2"/>
      <protection/>
    </xf>
    <xf numFmtId="3" fontId="32" fillId="0" borderId="29" xfId="73" applyNumberFormat="1" applyFont="1" applyFill="1" applyBorder="1">
      <alignment/>
      <protection/>
    </xf>
    <xf numFmtId="3" fontId="28" fillId="0" borderId="29" xfId="73" applyNumberFormat="1" applyFont="1" applyFill="1" applyBorder="1" applyAlignment="1">
      <alignment horizontal="left" indent="3"/>
      <protection/>
    </xf>
    <xf numFmtId="3" fontId="28" fillId="0" borderId="29" xfId="73" applyNumberFormat="1" applyFont="1" applyFill="1" applyBorder="1">
      <alignment/>
      <protection/>
    </xf>
    <xf numFmtId="49" fontId="28" fillId="0" borderId="37" xfId="73" applyNumberFormat="1" applyFont="1" applyFill="1" applyBorder="1" applyAlignment="1">
      <alignment horizontal="center" vertical="center"/>
      <protection/>
    </xf>
    <xf numFmtId="3" fontId="25" fillId="0" borderId="29" xfId="73" applyNumberFormat="1" applyFont="1" applyFill="1" applyBorder="1" applyAlignment="1">
      <alignment horizontal="center" vertical="center"/>
      <protection/>
    </xf>
    <xf numFmtId="3" fontId="25" fillId="0" borderId="29" xfId="73" applyNumberFormat="1" applyFont="1" applyFill="1" applyBorder="1" applyAlignment="1">
      <alignment vertical="center"/>
      <protection/>
    </xf>
    <xf numFmtId="3" fontId="28" fillId="0" borderId="29" xfId="73" applyNumberFormat="1" applyFont="1" applyFill="1" applyBorder="1" applyAlignment="1">
      <alignment horizontal="left" indent="2"/>
      <protection/>
    </xf>
    <xf numFmtId="3" fontId="28" fillId="0" borderId="29" xfId="73" applyNumberFormat="1" applyFont="1" applyFill="1" applyBorder="1" applyAlignment="1">
      <alignment horizontal="center" vertical="center"/>
      <protection/>
    </xf>
    <xf numFmtId="3" fontId="28" fillId="0" borderId="29" xfId="73" applyNumberFormat="1" applyFont="1" applyFill="1" applyBorder="1" applyAlignment="1">
      <alignment/>
      <protection/>
    </xf>
    <xf numFmtId="0" fontId="25" fillId="0" borderId="37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5" fillId="0" borderId="29" xfId="0" applyFont="1" applyBorder="1" applyAlignment="1">
      <alignment/>
    </xf>
    <xf numFmtId="3" fontId="25" fillId="0" borderId="29" xfId="0" applyNumberFormat="1" applyFont="1" applyBorder="1" applyAlignment="1">
      <alignment/>
    </xf>
    <xf numFmtId="3" fontId="25" fillId="0" borderId="29" xfId="0" applyNumberFormat="1" applyFont="1" applyFill="1" applyBorder="1" applyAlignment="1">
      <alignment/>
    </xf>
    <xf numFmtId="49" fontId="28" fillId="0" borderId="39" xfId="73" applyNumberFormat="1" applyFont="1" applyFill="1" applyBorder="1" applyAlignment="1">
      <alignment horizontal="center" vertical="center"/>
      <protection/>
    </xf>
    <xf numFmtId="3" fontId="25" fillId="0" borderId="40" xfId="73" applyNumberFormat="1" applyFont="1" applyFill="1" applyBorder="1" applyAlignment="1">
      <alignment horizontal="center" vertical="center"/>
      <protection/>
    </xf>
    <xf numFmtId="3" fontId="28" fillId="0" borderId="40" xfId="73" applyNumberFormat="1" applyFont="1" applyFill="1" applyBorder="1" applyAlignment="1">
      <alignment horizontal="center" vertical="center"/>
      <protection/>
    </xf>
    <xf numFmtId="3" fontId="25" fillId="0" borderId="40" xfId="73" applyNumberFormat="1" applyFont="1" applyFill="1" applyBorder="1" applyAlignment="1">
      <alignment vertical="center"/>
      <protection/>
    </xf>
    <xf numFmtId="3" fontId="29" fillId="0" borderId="43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left"/>
    </xf>
    <xf numFmtId="3" fontId="30" fillId="0" borderId="44" xfId="0" applyNumberFormat="1" applyFont="1" applyFill="1" applyBorder="1" applyAlignment="1">
      <alignment horizontal="left" vertical="top" wrapText="1"/>
    </xf>
    <xf numFmtId="3" fontId="22" fillId="0" borderId="29" xfId="0" applyNumberFormat="1" applyFont="1" applyBorder="1" applyAlignment="1">
      <alignment horizontal="center" vertical="center" textRotation="90" wrapText="1"/>
    </xf>
    <xf numFmtId="3" fontId="30" fillId="0" borderId="29" xfId="0" applyNumberFormat="1" applyFont="1" applyBorder="1" applyAlignment="1">
      <alignment horizontal="left" vertical="center" wrapText="1"/>
    </xf>
    <xf numFmtId="3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22" fillId="0" borderId="0" xfId="73" applyNumberFormat="1" applyFont="1" applyFill="1" applyBorder="1" applyAlignment="1">
      <alignment horizontal="right"/>
      <protection/>
    </xf>
    <xf numFmtId="3" fontId="25" fillId="0" borderId="0" xfId="73" applyNumberFormat="1" applyFont="1" applyFill="1" applyAlignment="1">
      <alignment horizontal="center" vertical="center"/>
      <protection/>
    </xf>
    <xf numFmtId="3" fontId="24" fillId="0" borderId="13" xfId="0" applyNumberFormat="1" applyFont="1" applyBorder="1" applyAlignment="1">
      <alignment horizontal="left" vertical="center"/>
    </xf>
    <xf numFmtId="3" fontId="23" fillId="0" borderId="43" xfId="0" applyNumberFormat="1" applyFont="1" applyFill="1" applyBorder="1" applyAlignment="1">
      <alignment horizontal="center" vertical="center" wrapText="1"/>
    </xf>
    <xf numFmtId="3" fontId="23" fillId="0" borderId="29" xfId="0" applyNumberFormat="1" applyFont="1" applyFill="1" applyBorder="1" applyAlignment="1">
      <alignment horizontal="center" vertical="center" wrapText="1"/>
    </xf>
    <xf numFmtId="3" fontId="23" fillId="0" borderId="45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left"/>
    </xf>
    <xf numFmtId="3" fontId="24" fillId="0" borderId="13" xfId="0" applyNumberFormat="1" applyFont="1" applyBorder="1" applyAlignment="1">
      <alignment horizontal="left" vertical="top"/>
    </xf>
    <xf numFmtId="3" fontId="24" fillId="0" borderId="0" xfId="0" applyNumberFormat="1" applyFont="1" applyAlignment="1">
      <alignment horizontal="center" vertical="center"/>
    </xf>
    <xf numFmtId="3" fontId="22" fillId="0" borderId="42" xfId="0" applyNumberFormat="1" applyFont="1" applyBorder="1" applyAlignment="1">
      <alignment horizontal="center" vertical="center" textRotation="90"/>
    </xf>
    <xf numFmtId="3" fontId="22" fillId="0" borderId="31" xfId="0" applyNumberFormat="1" applyFont="1" applyBorder="1" applyAlignment="1">
      <alignment horizontal="center" vertical="center" textRotation="90"/>
    </xf>
    <xf numFmtId="3" fontId="22" fillId="0" borderId="43" xfId="0" applyNumberFormat="1" applyFont="1" applyBorder="1" applyAlignment="1">
      <alignment horizontal="center" vertical="center" textRotation="90"/>
    </xf>
    <xf numFmtId="0" fontId="35" fillId="0" borderId="29" xfId="0" applyFont="1" applyBorder="1" applyAlignment="1">
      <alignment horizontal="center" vertical="center"/>
    </xf>
    <xf numFmtId="3" fontId="29" fillId="0" borderId="43" xfId="0" applyNumberFormat="1" applyFont="1" applyBorder="1" applyAlignment="1">
      <alignment horizontal="center" vertical="center"/>
    </xf>
    <xf numFmtId="3" fontId="29" fillId="0" borderId="29" xfId="0" applyNumberFormat="1" applyFont="1" applyBorder="1" applyAlignment="1">
      <alignment horizontal="center" vertical="center"/>
    </xf>
    <xf numFmtId="3" fontId="23" fillId="0" borderId="43" xfId="0" applyNumberFormat="1" applyFont="1" applyFill="1" applyBorder="1" applyAlignment="1">
      <alignment horizontal="center" vertical="center"/>
    </xf>
    <xf numFmtId="3" fontId="23" fillId="0" borderId="29" xfId="73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Alignment="1">
      <alignment horizontal="left" vertical="top"/>
    </xf>
    <xf numFmtId="3" fontId="30" fillId="0" borderId="31" xfId="0" applyNumberFormat="1" applyFont="1" applyFill="1" applyBorder="1" applyAlignment="1">
      <alignment horizontal="left" vertical="center" wrapText="1"/>
    </xf>
    <xf numFmtId="3" fontId="30" fillId="0" borderId="29" xfId="0" applyNumberFormat="1" applyFont="1" applyFill="1" applyBorder="1" applyAlignment="1">
      <alignment horizontal="left" vertical="center" wrapText="1"/>
    </xf>
    <xf numFmtId="3" fontId="30" fillId="0" borderId="31" xfId="0" applyNumberFormat="1" applyFont="1" applyBorder="1" applyAlignment="1">
      <alignment horizontal="left" vertical="center" wrapText="1"/>
    </xf>
    <xf numFmtId="3" fontId="30" fillId="0" borderId="29" xfId="0" applyNumberFormat="1" applyFont="1" applyBorder="1" applyAlignment="1">
      <alignment horizontal="left" vertical="center" wrapText="1"/>
    </xf>
    <xf numFmtId="3" fontId="30" fillId="0" borderId="31" xfId="0" applyNumberFormat="1" applyFont="1" applyFill="1" applyBorder="1" applyAlignment="1">
      <alignment horizontal="left" vertical="center"/>
    </xf>
    <xf numFmtId="3" fontId="30" fillId="0" borderId="29" xfId="0" applyNumberFormat="1" applyFont="1" applyFill="1" applyBorder="1" applyAlignment="1">
      <alignment horizontal="left" vertical="center"/>
    </xf>
    <xf numFmtId="3" fontId="22" fillId="0" borderId="31" xfId="0" applyNumberFormat="1" applyFont="1" applyFill="1" applyBorder="1" applyAlignment="1">
      <alignment horizontal="center" vertical="center" textRotation="90"/>
    </xf>
    <xf numFmtId="3" fontId="23" fillId="0" borderId="29" xfId="0" applyNumberFormat="1" applyFont="1" applyFill="1" applyBorder="1" applyAlignment="1">
      <alignment horizontal="center" vertical="center"/>
    </xf>
    <xf numFmtId="3" fontId="29" fillId="0" borderId="29" xfId="0" applyNumberFormat="1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left" vertical="top"/>
    </xf>
    <xf numFmtId="3" fontId="30" fillId="0" borderId="46" xfId="0" applyNumberFormat="1" applyFont="1" applyFill="1" applyBorder="1" applyAlignment="1">
      <alignment horizontal="left" vertical="top" wrapText="1"/>
    </xf>
    <xf numFmtId="3" fontId="30" fillId="0" borderId="44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/>
    </xf>
    <xf numFmtId="3" fontId="22" fillId="0" borderId="29" xfId="0" applyNumberFormat="1" applyFont="1" applyBorder="1" applyAlignment="1">
      <alignment horizontal="center" vertical="center" textRotation="90" wrapText="1"/>
    </xf>
    <xf numFmtId="0" fontId="35" fillId="0" borderId="29" xfId="0" applyFont="1" applyBorder="1" applyAlignment="1">
      <alignment horizontal="center" vertical="center" textRotation="90" wrapText="1"/>
    </xf>
    <xf numFmtId="3" fontId="22" fillId="0" borderId="29" xfId="0" applyNumberFormat="1" applyFont="1" applyFill="1" applyBorder="1" applyAlignment="1">
      <alignment horizontal="center" vertical="center" textRotation="90"/>
    </xf>
    <xf numFmtId="0" fontId="25" fillId="0" borderId="0" xfId="81" applyFont="1" applyBorder="1" applyAlignment="1">
      <alignment horizontal="center"/>
      <protection/>
    </xf>
    <xf numFmtId="3" fontId="28" fillId="0" borderId="0" xfId="76" applyNumberFormat="1" applyFont="1" applyBorder="1" applyAlignment="1">
      <alignment horizontal="right"/>
      <protection/>
    </xf>
    <xf numFmtId="3" fontId="31" fillId="0" borderId="0" xfId="76" applyNumberFormat="1" applyFont="1" applyAlignment="1">
      <alignment horizontal="right"/>
      <protection/>
    </xf>
    <xf numFmtId="0" fontId="26" fillId="0" borderId="0" xfId="76" applyFont="1" applyAlignment="1">
      <alignment horizontal="center" vertical="center"/>
      <protection/>
    </xf>
    <xf numFmtId="0" fontId="25" fillId="0" borderId="0" xfId="76" applyFont="1" applyAlignment="1">
      <alignment horizontal="center" vertical="center"/>
      <protection/>
    </xf>
    <xf numFmtId="3" fontId="28" fillId="0" borderId="29" xfId="76" applyNumberFormat="1" applyFont="1" applyBorder="1" applyAlignment="1">
      <alignment horizontal="center" vertical="center" wrapText="1"/>
      <protection/>
    </xf>
    <xf numFmtId="0" fontId="28" fillId="0" borderId="29" xfId="76" applyFont="1" applyBorder="1" applyAlignment="1">
      <alignment horizontal="center" vertical="center" wrapText="1"/>
      <protection/>
    </xf>
    <xf numFmtId="3" fontId="28" fillId="0" borderId="35" xfId="76" applyNumberFormat="1" applyFont="1" applyBorder="1" applyAlignment="1">
      <alignment horizontal="center" vertical="center" wrapText="1"/>
      <protection/>
    </xf>
    <xf numFmtId="0" fontId="23" fillId="0" borderId="0" xfId="76" applyFont="1" applyBorder="1" applyAlignment="1">
      <alignment horizontal="center" wrapText="1"/>
      <protection/>
    </xf>
    <xf numFmtId="0" fontId="25" fillId="0" borderId="39" xfId="76" applyFont="1" applyBorder="1" applyAlignment="1">
      <alignment horizontal="center" vertical="center"/>
      <protection/>
    </xf>
    <xf numFmtId="0" fontId="25" fillId="0" borderId="40" xfId="76" applyFont="1" applyBorder="1" applyAlignment="1">
      <alignment horizontal="center" vertical="center"/>
      <protection/>
    </xf>
    <xf numFmtId="0" fontId="23" fillId="0" borderId="0" xfId="76" applyFont="1" applyBorder="1" applyAlignment="1">
      <alignment horizontal="left" vertical="center"/>
      <protection/>
    </xf>
    <xf numFmtId="0" fontId="28" fillId="0" borderId="34" xfId="76" applyFont="1" applyBorder="1" applyAlignment="1">
      <alignment horizontal="center" vertical="center" textRotation="90" wrapText="1"/>
      <protection/>
    </xf>
    <xf numFmtId="0" fontId="28" fillId="0" borderId="37" xfId="76" applyFont="1" applyBorder="1" applyAlignment="1">
      <alignment horizontal="center" vertical="center" textRotation="90" wrapText="1"/>
      <protection/>
    </xf>
    <xf numFmtId="0" fontId="22" fillId="0" borderId="35" xfId="76" applyFont="1" applyBorder="1" applyAlignment="1">
      <alignment horizontal="center" vertical="center" wrapText="1"/>
      <protection/>
    </xf>
    <xf numFmtId="0" fontId="22" fillId="0" borderId="29" xfId="76" applyFont="1" applyBorder="1" applyAlignment="1">
      <alignment horizontal="center" vertical="center" wrapText="1"/>
      <protection/>
    </xf>
    <xf numFmtId="0" fontId="28" fillId="0" borderId="35" xfId="76" applyFont="1" applyBorder="1" applyAlignment="1">
      <alignment horizontal="center" vertical="center" wrapText="1"/>
      <protection/>
    </xf>
    <xf numFmtId="3" fontId="22" fillId="0" borderId="47" xfId="0" applyNumberFormat="1" applyFont="1" applyBorder="1" applyAlignment="1">
      <alignment vertical="center" wrapText="1"/>
    </xf>
    <xf numFmtId="3" fontId="22" fillId="0" borderId="48" xfId="0" applyNumberFormat="1" applyFont="1" applyBorder="1" applyAlignment="1">
      <alignment vertical="center" wrapText="1"/>
    </xf>
    <xf numFmtId="3" fontId="0" fillId="0" borderId="29" xfId="0" applyNumberFormat="1" applyFill="1" applyBorder="1" applyAlignment="1">
      <alignment/>
    </xf>
    <xf numFmtId="3" fontId="24" fillId="0" borderId="0" xfId="0" applyNumberFormat="1" applyFont="1" applyBorder="1" applyAlignment="1">
      <alignment horizontal="left" vertical="top"/>
    </xf>
    <xf numFmtId="3" fontId="24" fillId="0" borderId="0" xfId="0" applyNumberFormat="1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166" fontId="23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/>
    </xf>
    <xf numFmtId="166" fontId="36" fillId="0" borderId="0" xfId="0" applyNumberFormat="1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top"/>
    </xf>
    <xf numFmtId="166" fontId="23" fillId="0" borderId="0" xfId="0" applyNumberFormat="1" applyFont="1" applyFill="1" applyBorder="1" applyAlignment="1">
      <alignment/>
    </xf>
    <xf numFmtId="0" fontId="24" fillId="0" borderId="50" xfId="0" applyFont="1" applyFill="1" applyBorder="1" applyAlignment="1">
      <alignment horizontal="right" vertical="center"/>
    </xf>
    <xf numFmtId="3" fontId="24" fillId="0" borderId="29" xfId="0" applyNumberFormat="1" applyFont="1" applyFill="1" applyBorder="1" applyAlignment="1">
      <alignment horizontal="right" vertical="center"/>
    </xf>
    <xf numFmtId="3" fontId="24" fillId="0" borderId="38" xfId="0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center" vertical="center" textRotation="180"/>
    </xf>
    <xf numFmtId="0" fontId="23" fillId="0" borderId="14" xfId="0" applyFont="1" applyFill="1" applyBorder="1" applyAlignment="1">
      <alignment horizontal="center"/>
    </xf>
    <xf numFmtId="10" fontId="23" fillId="0" borderId="0" xfId="0" applyNumberFormat="1" applyFont="1" applyFill="1" applyBorder="1" applyAlignment="1">
      <alignment horizontal="right"/>
    </xf>
    <xf numFmtId="0" fontId="24" fillId="0" borderId="51" xfId="0" applyFont="1" applyFill="1" applyBorder="1" applyAlignment="1">
      <alignment horizontal="right" vertical="center"/>
    </xf>
    <xf numFmtId="0" fontId="24" fillId="0" borderId="52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0" fontId="23" fillId="0" borderId="51" xfId="0" applyFont="1" applyFill="1" applyBorder="1" applyAlignment="1">
      <alignment horizontal="right" vertical="center"/>
    </xf>
    <xf numFmtId="0" fontId="24" fillId="0" borderId="53" xfId="0" applyFont="1" applyFill="1" applyBorder="1" applyAlignment="1">
      <alignment horizontal="right" vertical="center"/>
    </xf>
    <xf numFmtId="0" fontId="24" fillId="0" borderId="32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/>
    </xf>
    <xf numFmtId="0" fontId="23" fillId="0" borderId="33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3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23" fillId="0" borderId="54" xfId="0" applyFont="1" applyFill="1" applyBorder="1" applyAlignment="1">
      <alignment horizontal="center" vertical="center" wrapText="1"/>
    </xf>
    <xf numFmtId="3" fontId="23" fillId="0" borderId="55" xfId="0" applyNumberFormat="1" applyFont="1" applyFill="1" applyBorder="1" applyAlignment="1">
      <alignment horizontal="center" vertical="center" wrapText="1"/>
    </xf>
    <xf numFmtId="3" fontId="23" fillId="0" borderId="56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vertical="center"/>
    </xf>
    <xf numFmtId="3" fontId="42" fillId="0" borderId="57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23" fillId="0" borderId="14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/>
    </xf>
    <xf numFmtId="3" fontId="41" fillId="0" borderId="56" xfId="0" applyNumberFormat="1" applyFont="1" applyFill="1" applyBorder="1" applyAlignment="1">
      <alignment vertical="center"/>
    </xf>
    <xf numFmtId="3" fontId="41" fillId="0" borderId="58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3" fontId="42" fillId="0" borderId="0" xfId="0" applyNumberFormat="1" applyFont="1" applyFill="1" applyBorder="1" applyAlignment="1">
      <alignment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3" fontId="41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8" fillId="0" borderId="0" xfId="63" applyFont="1" applyAlignment="1">
      <alignment vertical="center"/>
      <protection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63" applyFont="1" applyAlignment="1">
      <alignment horizontal="center"/>
      <protection/>
    </xf>
    <xf numFmtId="0" fontId="23" fillId="0" borderId="0" xfId="63" applyFont="1" applyFill="1" applyBorder="1" applyAlignment="1">
      <alignment horizontal="center"/>
      <protection/>
    </xf>
    <xf numFmtId="3" fontId="23" fillId="0" borderId="0" xfId="63" applyNumberFormat="1" applyFont="1" applyFill="1" applyBorder="1" applyAlignment="1">
      <alignment horizontal="center"/>
      <protection/>
    </xf>
    <xf numFmtId="0" fontId="24" fillId="0" borderId="59" xfId="63" applyFont="1" applyBorder="1" applyAlignment="1">
      <alignment horizontal="center" vertical="center" wrapText="1"/>
      <protection/>
    </xf>
    <xf numFmtId="0" fontId="24" fillId="0" borderId="59" xfId="63" applyFont="1" applyFill="1" applyBorder="1" applyAlignment="1">
      <alignment horizontal="center" vertical="center" wrapText="1"/>
      <protection/>
    </xf>
    <xf numFmtId="3" fontId="24" fillId="0" borderId="59" xfId="63" applyNumberFormat="1" applyFont="1" applyFill="1" applyBorder="1" applyAlignment="1">
      <alignment horizontal="center" vertical="center" wrapText="1"/>
      <protection/>
    </xf>
    <xf numFmtId="0" fontId="25" fillId="0" borderId="60" xfId="63" applyFont="1" applyBorder="1" applyAlignment="1">
      <alignment horizontal="center"/>
      <protection/>
    </xf>
    <xf numFmtId="0" fontId="25" fillId="0" borderId="60" xfId="63" applyFont="1" applyFill="1" applyBorder="1" applyAlignment="1">
      <alignment/>
      <protection/>
    </xf>
    <xf numFmtId="3" fontId="25" fillId="0" borderId="60" xfId="63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28" fillId="0" borderId="61" xfId="63" applyFont="1" applyBorder="1" applyAlignment="1">
      <alignment horizontal="center" vertical="center"/>
      <protection/>
    </xf>
    <xf numFmtId="0" fontId="32" fillId="0" borderId="61" xfId="63" applyFont="1" applyFill="1" applyBorder="1" applyAlignment="1">
      <alignment vertical="center"/>
      <protection/>
    </xf>
    <xf numFmtId="3" fontId="28" fillId="0" borderId="61" xfId="63" applyNumberFormat="1" applyFont="1" applyFill="1" applyBorder="1" applyAlignment="1">
      <alignment vertical="center"/>
      <protection/>
    </xf>
    <xf numFmtId="0" fontId="28" fillId="0" borderId="61" xfId="63" applyFont="1" applyFill="1" applyBorder="1" applyAlignment="1">
      <alignment horizontal="left" vertical="center" indent="4"/>
      <protection/>
    </xf>
    <xf numFmtId="0" fontId="28" fillId="0" borderId="61" xfId="63" applyFont="1" applyFill="1" applyBorder="1" applyAlignment="1">
      <alignment vertical="center" wrapText="1"/>
      <protection/>
    </xf>
    <xf numFmtId="0" fontId="28" fillId="0" borderId="59" xfId="63" applyFont="1" applyBorder="1" applyAlignment="1">
      <alignment horizontal="center" vertical="center"/>
      <protection/>
    </xf>
    <xf numFmtId="0" fontId="28" fillId="0" borderId="59" xfId="63" applyFont="1" applyFill="1" applyBorder="1" applyAlignment="1">
      <alignment vertical="center"/>
      <protection/>
    </xf>
    <xf numFmtId="3" fontId="28" fillId="0" borderId="59" xfId="63" applyNumberFormat="1" applyFont="1" applyFill="1" applyBorder="1" applyAlignment="1">
      <alignment vertical="center"/>
      <protection/>
    </xf>
    <xf numFmtId="0" fontId="25" fillId="0" borderId="60" xfId="63" applyFont="1" applyFill="1" applyBorder="1" applyAlignment="1">
      <alignment wrapText="1"/>
      <protection/>
    </xf>
    <xf numFmtId="0" fontId="28" fillId="0" borderId="61" xfId="63" applyFont="1" applyFill="1" applyBorder="1" applyAlignment="1">
      <alignment horizontal="left" vertical="center" wrapText="1" indent="4"/>
      <protection/>
    </xf>
    <xf numFmtId="3" fontId="0" fillId="0" borderId="0" xfId="0" applyNumberFormat="1" applyAlignment="1">
      <alignment/>
    </xf>
    <xf numFmtId="3" fontId="27" fillId="0" borderId="0" xfId="0" applyNumberFormat="1" applyFont="1" applyAlignment="1">
      <alignment horizontal="right"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27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8" fillId="0" borderId="49" xfId="0" applyFont="1" applyBorder="1" applyAlignment="1">
      <alignment/>
    </xf>
    <xf numFmtId="0" fontId="25" fillId="0" borderId="62" xfId="0" applyFont="1" applyBorder="1" applyAlignment="1">
      <alignment horizontal="center"/>
    </xf>
    <xf numFmtId="2" fontId="25" fillId="0" borderId="62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2" fontId="25" fillId="0" borderId="63" xfId="0" applyNumberFormat="1" applyFont="1" applyBorder="1" applyAlignment="1">
      <alignment horizontal="center"/>
    </xf>
    <xf numFmtId="0" fontId="28" fillId="0" borderId="33" xfId="0" applyFont="1" applyBorder="1" applyAlignment="1">
      <alignment/>
    </xf>
    <xf numFmtId="0" fontId="25" fillId="0" borderId="64" xfId="0" applyFont="1" applyBorder="1" applyAlignment="1">
      <alignment horizontal="center"/>
    </xf>
    <xf numFmtId="2" fontId="25" fillId="0" borderId="64" xfId="0" applyNumberFormat="1" applyFont="1" applyBorder="1" applyAlignment="1">
      <alignment horizontal="center"/>
    </xf>
    <xf numFmtId="0" fontId="27" fillId="0" borderId="65" xfId="0" applyFont="1" applyBorder="1" applyAlignment="1">
      <alignment horizontal="justify" vertical="center" wrapText="1"/>
    </xf>
    <xf numFmtId="3" fontId="34" fillId="26" borderId="66" xfId="0" applyNumberFormat="1" applyFont="1" applyFill="1" applyBorder="1" applyAlignment="1">
      <alignment/>
    </xf>
    <xf numFmtId="3" fontId="45" fillId="26" borderId="66" xfId="0" applyNumberFormat="1" applyFont="1" applyFill="1" applyBorder="1" applyAlignment="1">
      <alignment/>
    </xf>
    <xf numFmtId="10" fontId="34" fillId="25" borderId="66" xfId="0" applyNumberFormat="1" applyFont="1" applyFill="1" applyBorder="1" applyAlignment="1">
      <alignment horizontal="center"/>
    </xf>
    <xf numFmtId="3" fontId="45" fillId="26" borderId="66" xfId="0" applyNumberFormat="1" applyFont="1" applyFill="1" applyBorder="1" applyAlignment="1">
      <alignment horizontal="right"/>
    </xf>
    <xf numFmtId="3" fontId="27" fillId="0" borderId="67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>
      <alignment/>
    </xf>
    <xf numFmtId="3" fontId="23" fillId="0" borderId="0" xfId="72" applyNumberFormat="1" applyFont="1" applyFill="1" applyBorder="1" applyAlignment="1">
      <alignment horizontal="right"/>
      <protection/>
    </xf>
    <xf numFmtId="4" fontId="23" fillId="0" borderId="0" xfId="72" applyNumberFormat="1" applyFont="1" applyFill="1" applyBorder="1" applyAlignment="1">
      <alignment horizontal="right"/>
      <protection/>
    </xf>
    <xf numFmtId="3" fontId="23" fillId="0" borderId="0" xfId="72" applyNumberFormat="1" applyFont="1" applyFill="1" applyBorder="1">
      <alignment/>
      <protection/>
    </xf>
    <xf numFmtId="0" fontId="23" fillId="0" borderId="0" xfId="72" applyFont="1" applyFill="1" applyBorder="1">
      <alignment/>
      <protection/>
    </xf>
    <xf numFmtId="0" fontId="24" fillId="0" borderId="0" xfId="72" applyFont="1" applyFill="1" applyBorder="1" applyAlignment="1">
      <alignment horizontal="center"/>
      <protection/>
    </xf>
    <xf numFmtId="0" fontId="24" fillId="0" borderId="0" xfId="72" applyFont="1" applyFill="1" applyBorder="1" applyAlignment="1">
      <alignment horizontal="center" vertical="center"/>
      <protection/>
    </xf>
    <xf numFmtId="0" fontId="30" fillId="0" borderId="0" xfId="72" applyFont="1" applyFill="1" applyBorder="1" applyAlignment="1">
      <alignment horizontal="center" vertical="center"/>
      <protection/>
    </xf>
    <xf numFmtId="0" fontId="23" fillId="0" borderId="0" xfId="72" applyFont="1" applyFill="1" applyBorder="1" applyAlignment="1">
      <alignment horizontal="center"/>
      <protection/>
    </xf>
    <xf numFmtId="0" fontId="24" fillId="0" borderId="0" xfId="72" applyFont="1" applyFill="1" applyBorder="1" applyAlignment="1">
      <alignment vertical="center"/>
      <protection/>
    </xf>
    <xf numFmtId="3" fontId="24" fillId="0" borderId="0" xfId="72" applyNumberFormat="1" applyFont="1" applyFill="1" applyBorder="1" applyAlignment="1">
      <alignment vertical="center"/>
      <protection/>
    </xf>
    <xf numFmtId="0" fontId="23" fillId="0" borderId="0" xfId="72" applyFont="1" applyFill="1" applyBorder="1" applyAlignment="1">
      <alignment horizontal="center" vertical="center"/>
      <protection/>
    </xf>
    <xf numFmtId="3" fontId="23" fillId="0" borderId="0" xfId="72" applyNumberFormat="1" applyFont="1" applyFill="1" applyBorder="1" applyAlignment="1">
      <alignment horizontal="center" vertical="center"/>
      <protection/>
    </xf>
    <xf numFmtId="4" fontId="23" fillId="0" borderId="0" xfId="72" applyNumberFormat="1" applyFont="1" applyFill="1" applyBorder="1" applyAlignment="1">
      <alignment horizontal="center"/>
      <protection/>
    </xf>
    <xf numFmtId="3" fontId="23" fillId="0" borderId="0" xfId="72" applyNumberFormat="1" applyFont="1" applyFill="1" applyBorder="1" applyAlignment="1">
      <alignment horizontal="center"/>
      <protection/>
    </xf>
    <xf numFmtId="0" fontId="29" fillId="0" borderId="68" xfId="72" applyFont="1" applyFill="1" applyBorder="1" applyAlignment="1">
      <alignment horizontal="center" vertical="center" wrapText="1"/>
      <protection/>
    </xf>
    <xf numFmtId="0" fontId="24" fillId="0" borderId="69" xfId="72" applyFont="1" applyFill="1" applyBorder="1" applyAlignment="1">
      <alignment horizontal="center" vertical="center" wrapText="1"/>
      <protection/>
    </xf>
    <xf numFmtId="3" fontId="24" fillId="0" borderId="69" xfId="72" applyNumberFormat="1" applyFont="1" applyFill="1" applyBorder="1" applyAlignment="1">
      <alignment horizontal="center" vertical="center" wrapText="1"/>
      <protection/>
    </xf>
    <xf numFmtId="4" fontId="24" fillId="0" borderId="70" xfId="72" applyNumberFormat="1" applyFont="1" applyFill="1" applyBorder="1" applyAlignment="1">
      <alignment horizontal="center" vertical="center" wrapText="1"/>
      <protection/>
    </xf>
    <xf numFmtId="3" fontId="23" fillId="0" borderId="0" xfId="72" applyNumberFormat="1" applyFont="1" applyFill="1" applyBorder="1" applyAlignment="1">
      <alignment horizontal="center" vertical="center" wrapText="1"/>
      <protection/>
    </xf>
    <xf numFmtId="0" fontId="23" fillId="0" borderId="0" xfId="72" applyFont="1" applyFill="1" applyBorder="1" applyAlignment="1">
      <alignment vertical="center" wrapText="1"/>
      <protection/>
    </xf>
    <xf numFmtId="0" fontId="24" fillId="0" borderId="65" xfId="72" applyFont="1" applyFill="1" applyBorder="1" applyAlignment="1">
      <alignment horizontal="center" vertical="center" wrapText="1"/>
      <protection/>
    </xf>
    <xf numFmtId="0" fontId="24" fillId="0" borderId="66" xfId="72" applyFont="1" applyFill="1" applyBorder="1" applyAlignment="1">
      <alignment horizontal="left" vertical="center" wrapText="1"/>
      <protection/>
    </xf>
    <xf numFmtId="3" fontId="24" fillId="0" borderId="66" xfId="72" applyNumberFormat="1" applyFont="1" applyFill="1" applyBorder="1" applyAlignment="1">
      <alignment horizontal="center" vertical="center" wrapText="1"/>
      <protection/>
    </xf>
    <xf numFmtId="4" fontId="24" fillId="0" borderId="67" xfId="72" applyNumberFormat="1" applyFont="1" applyFill="1" applyBorder="1" applyAlignment="1">
      <alignment horizontal="center" vertical="center" wrapText="1"/>
      <protection/>
    </xf>
    <xf numFmtId="0" fontId="23" fillId="0" borderId="71" xfId="72" applyFont="1" applyFill="1" applyBorder="1" applyAlignment="1">
      <alignment horizontal="center"/>
      <protection/>
    </xf>
    <xf numFmtId="0" fontId="23" fillId="0" borderId="60" xfId="72" applyFont="1" applyFill="1" applyBorder="1">
      <alignment/>
      <protection/>
    </xf>
    <xf numFmtId="3" fontId="23" fillId="0" borderId="60" xfId="72" applyNumberFormat="1" applyFont="1" applyFill="1" applyBorder="1">
      <alignment/>
      <protection/>
    </xf>
    <xf numFmtId="4" fontId="23" fillId="0" borderId="72" xfId="72" applyNumberFormat="1" applyFont="1" applyFill="1" applyBorder="1" applyAlignment="1">
      <alignment horizontal="center"/>
      <protection/>
    </xf>
    <xf numFmtId="0" fontId="24" fillId="0" borderId="61" xfId="72" applyFont="1" applyFill="1" applyBorder="1">
      <alignment/>
      <protection/>
    </xf>
    <xf numFmtId="3" fontId="24" fillId="0" borderId="61" xfId="72" applyNumberFormat="1" applyFont="1" applyFill="1" applyBorder="1">
      <alignment/>
      <protection/>
    </xf>
    <xf numFmtId="4" fontId="24" fillId="0" borderId="73" xfId="72" applyNumberFormat="1" applyFont="1" applyFill="1" applyBorder="1" applyAlignment="1">
      <alignment horizontal="center"/>
      <protection/>
    </xf>
    <xf numFmtId="3" fontId="24" fillId="0" borderId="0" xfId="72" applyNumberFormat="1" applyFont="1" applyFill="1" applyBorder="1">
      <alignment/>
      <protection/>
    </xf>
    <xf numFmtId="0" fontId="24" fillId="0" borderId="0" xfId="72" applyFont="1" applyFill="1" applyBorder="1">
      <alignment/>
      <protection/>
    </xf>
    <xf numFmtId="0" fontId="23" fillId="0" borderId="61" xfId="72" applyFont="1" applyFill="1" applyBorder="1" applyAlignment="1">
      <alignment horizontal="left" indent="1"/>
      <protection/>
    </xf>
    <xf numFmtId="3" fontId="23" fillId="0" borderId="61" xfId="72" applyNumberFormat="1" applyFont="1" applyFill="1" applyBorder="1">
      <alignment/>
      <protection/>
    </xf>
    <xf numFmtId="4" fontId="23" fillId="0" borderId="73" xfId="72" applyNumberFormat="1" applyFont="1" applyFill="1" applyBorder="1" applyAlignment="1">
      <alignment horizontal="center"/>
      <protection/>
    </xf>
    <xf numFmtId="0" fontId="23" fillId="0" borderId="61" xfId="72" applyFont="1" applyFill="1" applyBorder="1" applyAlignment="1">
      <alignment horizontal="left" wrapText="1" indent="1"/>
      <protection/>
    </xf>
    <xf numFmtId="0" fontId="24" fillId="0" borderId="61" xfId="72" applyFont="1" applyFill="1" applyBorder="1" applyAlignment="1">
      <alignment wrapText="1"/>
      <protection/>
    </xf>
    <xf numFmtId="0" fontId="24" fillId="0" borderId="61" xfId="72" applyFont="1" applyFill="1" applyBorder="1" applyAlignment="1">
      <alignment vertical="top" wrapText="1"/>
      <protection/>
    </xf>
    <xf numFmtId="3" fontId="24" fillId="0" borderId="61" xfId="72" applyNumberFormat="1" applyFont="1" applyFill="1" applyBorder="1" applyAlignment="1">
      <alignment vertical="top"/>
      <protection/>
    </xf>
    <xf numFmtId="4" fontId="24" fillId="0" borderId="73" xfId="72" applyNumberFormat="1" applyFont="1" applyFill="1" applyBorder="1" applyAlignment="1">
      <alignment horizontal="center" vertical="top"/>
      <protection/>
    </xf>
    <xf numFmtId="3" fontId="24" fillId="0" borderId="0" xfId="72" applyNumberFormat="1" applyFont="1" applyFill="1" applyBorder="1" applyAlignment="1">
      <alignment vertical="top"/>
      <protection/>
    </xf>
    <xf numFmtId="0" fontId="24" fillId="0" borderId="0" xfId="72" applyFont="1" applyFill="1" applyBorder="1" applyAlignment="1">
      <alignment vertical="top"/>
      <protection/>
    </xf>
    <xf numFmtId="0" fontId="23" fillId="0" borderId="61" xfId="72" applyFont="1" applyFill="1" applyBorder="1">
      <alignment/>
      <protection/>
    </xf>
    <xf numFmtId="0" fontId="24" fillId="0" borderId="61" xfId="72" applyFont="1" applyFill="1" applyBorder="1" applyAlignment="1">
      <alignment vertical="center" wrapText="1"/>
      <protection/>
    </xf>
    <xf numFmtId="3" fontId="24" fillId="0" borderId="61" xfId="72" applyNumberFormat="1" applyFont="1" applyFill="1" applyBorder="1" applyAlignment="1">
      <alignment vertical="center"/>
      <protection/>
    </xf>
    <xf numFmtId="4" fontId="24" fillId="0" borderId="73" xfId="72" applyNumberFormat="1" applyFont="1" applyFill="1" applyBorder="1" applyAlignment="1">
      <alignment horizontal="center" vertical="center"/>
      <protection/>
    </xf>
    <xf numFmtId="0" fontId="23" fillId="0" borderId="61" xfId="72" applyFont="1" applyFill="1" applyBorder="1" applyAlignment="1">
      <alignment wrapText="1"/>
      <protection/>
    </xf>
    <xf numFmtId="0" fontId="24" fillId="0" borderId="61" xfId="72" applyFont="1" applyFill="1" applyBorder="1" applyAlignment="1">
      <alignment vertical="top"/>
      <protection/>
    </xf>
    <xf numFmtId="0" fontId="24" fillId="0" borderId="74" xfId="72" applyFont="1" applyFill="1" applyBorder="1" applyAlignment="1">
      <alignment vertical="center"/>
      <protection/>
    </xf>
    <xf numFmtId="3" fontId="24" fillId="0" borderId="74" xfId="72" applyNumberFormat="1" applyFont="1" applyFill="1" applyBorder="1">
      <alignment/>
      <protection/>
    </xf>
    <xf numFmtId="4" fontId="24" fillId="0" borderId="75" xfId="72" applyNumberFormat="1" applyFont="1" applyFill="1" applyBorder="1" applyAlignment="1">
      <alignment horizontal="center" vertical="center"/>
      <protection/>
    </xf>
    <xf numFmtId="0" fontId="24" fillId="0" borderId="69" xfId="72" applyFont="1" applyFill="1" applyBorder="1" applyAlignment="1">
      <alignment vertical="center"/>
      <protection/>
    </xf>
    <xf numFmtId="3" fontId="24" fillId="0" borderId="69" xfId="72" applyNumberFormat="1" applyFont="1" applyFill="1" applyBorder="1" applyAlignment="1">
      <alignment vertical="center"/>
      <protection/>
    </xf>
    <xf numFmtId="4" fontId="24" fillId="0" borderId="70" xfId="72" applyNumberFormat="1" applyFont="1" applyFill="1" applyBorder="1" applyAlignment="1">
      <alignment horizontal="center" vertical="center"/>
      <protection/>
    </xf>
    <xf numFmtId="0" fontId="24" fillId="0" borderId="0" xfId="72" applyNumberFormat="1" applyFont="1" applyFill="1" applyBorder="1" applyAlignment="1">
      <alignment vertical="center"/>
      <protection/>
    </xf>
    <xf numFmtId="0" fontId="24" fillId="0" borderId="66" xfId="72" applyFont="1" applyFill="1" applyBorder="1" applyAlignment="1">
      <alignment vertical="center"/>
      <protection/>
    </xf>
    <xf numFmtId="3" fontId="24" fillId="0" borderId="66" xfId="72" applyNumberFormat="1" applyFont="1" applyFill="1" applyBorder="1" applyAlignment="1">
      <alignment vertical="center"/>
      <protection/>
    </xf>
    <xf numFmtId="4" fontId="24" fillId="0" borderId="67" xfId="72" applyNumberFormat="1" applyFont="1" applyFill="1" applyBorder="1" applyAlignment="1">
      <alignment horizontal="center"/>
      <protection/>
    </xf>
    <xf numFmtId="0" fontId="23" fillId="0" borderId="76" xfId="72" applyFont="1" applyFill="1" applyBorder="1">
      <alignment/>
      <protection/>
    </xf>
    <xf numFmtId="3" fontId="23" fillId="0" borderId="76" xfId="72" applyNumberFormat="1" applyFont="1" applyFill="1" applyBorder="1">
      <alignment/>
      <protection/>
    </xf>
    <xf numFmtId="4" fontId="23" fillId="0" borderId="77" xfId="72" applyNumberFormat="1" applyFont="1" applyFill="1" applyBorder="1" applyAlignment="1">
      <alignment horizontal="center"/>
      <protection/>
    </xf>
    <xf numFmtId="0" fontId="24" fillId="0" borderId="69" xfId="72" applyFont="1" applyFill="1" applyBorder="1" applyAlignment="1">
      <alignment vertical="center" wrapText="1"/>
      <protection/>
    </xf>
    <xf numFmtId="0" fontId="23" fillId="0" borderId="60" xfId="72" applyFont="1" applyFill="1" applyBorder="1" applyAlignment="1">
      <alignment horizontal="left" wrapText="1"/>
      <protection/>
    </xf>
    <xf numFmtId="3" fontId="23" fillId="0" borderId="60" xfId="72" applyNumberFormat="1" applyFont="1" applyFill="1" applyBorder="1" applyAlignment="1">
      <alignment wrapText="1"/>
      <protection/>
    </xf>
    <xf numFmtId="4" fontId="23" fillId="0" borderId="72" xfId="72" applyNumberFormat="1" applyFont="1" applyFill="1" applyBorder="1" applyAlignment="1">
      <alignment horizontal="center" wrapText="1"/>
      <protection/>
    </xf>
    <xf numFmtId="3" fontId="23" fillId="0" borderId="0" xfId="72" applyNumberFormat="1" applyFont="1" applyFill="1" applyBorder="1" applyAlignment="1">
      <alignment horizontal="left" wrapText="1"/>
      <protection/>
    </xf>
    <xf numFmtId="0" fontId="23" fillId="0" borderId="0" xfId="72" applyFont="1" applyFill="1" applyBorder="1" applyAlignment="1">
      <alignment horizontal="left" wrapText="1"/>
      <protection/>
    </xf>
    <xf numFmtId="3" fontId="23" fillId="0" borderId="61" xfId="72" applyNumberFormat="1" applyFont="1" applyFill="1" applyBorder="1" applyAlignment="1">
      <alignment wrapText="1"/>
      <protection/>
    </xf>
    <xf numFmtId="4" fontId="23" fillId="0" borderId="73" xfId="72" applyNumberFormat="1" applyFont="1" applyFill="1" applyBorder="1" applyAlignment="1">
      <alignment horizontal="center" wrapText="1"/>
      <protection/>
    </xf>
    <xf numFmtId="3" fontId="23" fillId="0" borderId="0" xfId="72" applyNumberFormat="1" applyFont="1" applyFill="1" applyBorder="1" applyAlignment="1">
      <alignment horizontal="left" wrapText="1" indent="1"/>
      <protection/>
    </xf>
    <xf numFmtId="0" fontId="23" fillId="0" borderId="0" xfId="72" applyFont="1" applyFill="1" applyBorder="1" applyAlignment="1">
      <alignment horizontal="left" wrapText="1" indent="1"/>
      <protection/>
    </xf>
    <xf numFmtId="0" fontId="24" fillId="0" borderId="61" xfId="72" applyFont="1" applyFill="1" applyBorder="1" applyAlignment="1">
      <alignment horizontal="left" wrapText="1"/>
      <protection/>
    </xf>
    <xf numFmtId="0" fontId="24" fillId="0" borderId="61" xfId="72" applyFont="1" applyFill="1" applyBorder="1" applyAlignment="1">
      <alignment horizontal="left" vertical="center"/>
      <protection/>
    </xf>
    <xf numFmtId="0" fontId="24" fillId="0" borderId="74" xfId="72" applyFont="1" applyFill="1" applyBorder="1" applyAlignment="1">
      <alignment horizontal="left" vertical="center"/>
      <protection/>
    </xf>
    <xf numFmtId="3" fontId="24" fillId="0" borderId="74" xfId="72" applyNumberFormat="1" applyFont="1" applyFill="1" applyBorder="1" applyAlignment="1">
      <alignment vertical="center"/>
      <protection/>
    </xf>
    <xf numFmtId="0" fontId="24" fillId="0" borderId="69" xfId="72" applyNumberFormat="1" applyFont="1" applyFill="1" applyBorder="1" applyAlignment="1">
      <alignment vertical="center"/>
      <protection/>
    </xf>
    <xf numFmtId="4" fontId="24" fillId="0" borderId="78" xfId="72" applyNumberFormat="1" applyFont="1" applyFill="1" applyBorder="1" applyAlignment="1">
      <alignment horizontal="center" vertical="center"/>
      <protection/>
    </xf>
    <xf numFmtId="4" fontId="23" fillId="0" borderId="0" xfId="72" applyNumberFormat="1" applyFont="1" applyFill="1" applyBorder="1">
      <alignment/>
      <protection/>
    </xf>
    <xf numFmtId="0" fontId="24" fillId="0" borderId="60" xfId="72" applyFont="1" applyFill="1" applyBorder="1">
      <alignment/>
      <protection/>
    </xf>
    <xf numFmtId="0" fontId="24" fillId="0" borderId="34" xfId="0" applyFont="1" applyFill="1" applyBorder="1" applyAlignment="1">
      <alignment horizontal="center" vertical="center"/>
    </xf>
    <xf numFmtId="3" fontId="23" fillId="0" borderId="35" xfId="0" applyNumberFormat="1" applyFont="1" applyFill="1" applyBorder="1" applyAlignment="1">
      <alignment horizontal="center" vertical="center" wrapText="1"/>
    </xf>
    <xf numFmtId="3" fontId="24" fillId="0" borderId="35" xfId="0" applyNumberFormat="1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/>
    </xf>
    <xf numFmtId="3" fontId="24" fillId="0" borderId="36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/>
    </xf>
    <xf numFmtId="3" fontId="23" fillId="0" borderId="29" xfId="0" applyNumberFormat="1" applyFont="1" applyFill="1" applyBorder="1" applyAlignment="1">
      <alignment horizontal="right"/>
    </xf>
    <xf numFmtId="0" fontId="23" fillId="0" borderId="29" xfId="0" applyFont="1" applyFill="1" applyBorder="1" applyAlignment="1">
      <alignment horizontal="center"/>
    </xf>
    <xf numFmtId="0" fontId="23" fillId="0" borderId="29" xfId="0" applyFont="1" applyFill="1" applyBorder="1" applyAlignment="1">
      <alignment/>
    </xf>
    <xf numFmtId="3" fontId="23" fillId="0" borderId="38" xfId="0" applyNumberFormat="1" applyFont="1" applyFill="1" applyBorder="1" applyAlignment="1">
      <alignment/>
    </xf>
    <xf numFmtId="0" fontId="23" fillId="0" borderId="37" xfId="0" applyFont="1" applyFill="1" applyBorder="1" applyAlignment="1">
      <alignment wrapText="1"/>
    </xf>
    <xf numFmtId="3" fontId="23" fillId="0" borderId="29" xfId="0" applyNumberFormat="1" applyFont="1" applyFill="1" applyBorder="1" applyAlignment="1">
      <alignment horizontal="right" wrapText="1"/>
    </xf>
    <xf numFmtId="0" fontId="23" fillId="0" borderId="29" xfId="0" applyFont="1" applyFill="1" applyBorder="1" applyAlignment="1">
      <alignment horizontal="center" vertical="top"/>
    </xf>
    <xf numFmtId="0" fontId="23" fillId="0" borderId="29" xfId="0" applyFont="1" applyFill="1" applyBorder="1" applyAlignment="1">
      <alignment vertical="top"/>
    </xf>
    <xf numFmtId="3" fontId="23" fillId="0" borderId="38" xfId="0" applyNumberFormat="1" applyFont="1" applyFill="1" applyBorder="1" applyAlignment="1">
      <alignment vertical="top"/>
    </xf>
    <xf numFmtId="0" fontId="24" fillId="0" borderId="37" xfId="0" applyFont="1" applyFill="1" applyBorder="1" applyAlignment="1">
      <alignment horizontal="left" vertical="center"/>
    </xf>
    <xf numFmtId="3" fontId="24" fillId="0" borderId="29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center"/>
    </xf>
    <xf numFmtId="3" fontId="24" fillId="0" borderId="29" xfId="0" applyNumberFormat="1" applyFont="1" applyFill="1" applyBorder="1" applyAlignment="1">
      <alignment horizontal="right"/>
    </xf>
    <xf numFmtId="3" fontId="24" fillId="0" borderId="29" xfId="0" applyNumberFormat="1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3" fontId="23" fillId="0" borderId="38" xfId="0" applyNumberFormat="1" applyFont="1" applyFill="1" applyBorder="1" applyAlignment="1">
      <alignment horizontal="right"/>
    </xf>
    <xf numFmtId="0" fontId="23" fillId="0" borderId="37" xfId="0" applyFont="1" applyFill="1" applyBorder="1" applyAlignment="1">
      <alignment horizontal="left"/>
    </xf>
    <xf numFmtId="1" fontId="23" fillId="0" borderId="29" xfId="0" applyNumberFormat="1" applyFont="1" applyFill="1" applyBorder="1" applyAlignment="1">
      <alignment horizontal="center"/>
    </xf>
    <xf numFmtId="0" fontId="23" fillId="0" borderId="29" xfId="0" applyFont="1" applyFill="1" applyBorder="1" applyAlignment="1">
      <alignment horizontal="left"/>
    </xf>
    <xf numFmtId="0" fontId="24" fillId="0" borderId="37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3" fontId="23" fillId="0" borderId="38" xfId="0" applyNumberFormat="1" applyFont="1" applyFill="1" applyBorder="1" applyAlignment="1">
      <alignment vertical="center"/>
    </xf>
    <xf numFmtId="0" fontId="23" fillId="0" borderId="37" xfId="0" applyFont="1" applyFill="1" applyBorder="1" applyAlignment="1">
      <alignment vertical="center"/>
    </xf>
    <xf numFmtId="3" fontId="23" fillId="0" borderId="29" xfId="0" applyNumberFormat="1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 wrapText="1"/>
    </xf>
    <xf numFmtId="3" fontId="24" fillId="0" borderId="38" xfId="0" applyNumberFormat="1" applyFont="1" applyFill="1" applyBorder="1" applyAlignment="1">
      <alignment vertical="center"/>
    </xf>
    <xf numFmtId="0" fontId="24" fillId="0" borderId="29" xfId="0" applyFont="1" applyFill="1" applyBorder="1" applyAlignment="1">
      <alignment horizontal="right" vertical="center"/>
    </xf>
    <xf numFmtId="165" fontId="23" fillId="0" borderId="29" xfId="90" applyNumberFormat="1" applyFont="1" applyFill="1" applyBorder="1" applyAlignment="1">
      <alignment horizontal="center"/>
    </xf>
    <xf numFmtId="0" fontId="23" fillId="0" borderId="29" xfId="0" applyFont="1" applyFill="1" applyBorder="1" applyAlignment="1">
      <alignment horizontal="right"/>
    </xf>
    <xf numFmtId="165" fontId="23" fillId="0" borderId="38" xfId="90" applyNumberFormat="1" applyFont="1" applyFill="1" applyBorder="1" applyAlignment="1">
      <alignment horizontal="center"/>
    </xf>
    <xf numFmtId="0" fontId="23" fillId="0" borderId="39" xfId="0" applyFont="1" applyFill="1" applyBorder="1" applyAlignment="1">
      <alignment/>
    </xf>
    <xf numFmtId="165" fontId="23" fillId="0" borderId="40" xfId="90" applyNumberFormat="1" applyFont="1" applyFill="1" applyBorder="1" applyAlignment="1">
      <alignment horizontal="center"/>
    </xf>
    <xf numFmtId="0" fontId="23" fillId="0" borderId="40" xfId="0" applyFont="1" applyFill="1" applyBorder="1" applyAlignment="1">
      <alignment horizontal="right"/>
    </xf>
    <xf numFmtId="0" fontId="23" fillId="0" borderId="40" xfId="0" applyFont="1" applyFill="1" applyBorder="1" applyAlignment="1">
      <alignment/>
    </xf>
    <xf numFmtId="165" fontId="23" fillId="0" borderId="41" xfId="90" applyNumberFormat="1" applyFont="1" applyFill="1" applyBorder="1" applyAlignment="1">
      <alignment horizontal="center"/>
    </xf>
  </cellXfs>
  <cellStyles count="7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Ezres 2 3" xfId="45"/>
    <cellStyle name="Ezres 3" xfId="46"/>
    <cellStyle name="Ezres 4" xfId="47"/>
    <cellStyle name="Ezres 5" xfId="48"/>
    <cellStyle name="Figyelmeztetés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Followed Hyperlink" xfId="61"/>
    <cellStyle name="Magyarázó szöveg" xfId="62"/>
    <cellStyle name="Normál 2" xfId="63"/>
    <cellStyle name="Normál 2 2" xfId="64"/>
    <cellStyle name="Normál 2 3" xfId="65"/>
    <cellStyle name="Normál 3" xfId="66"/>
    <cellStyle name="Normál 3 2" xfId="67"/>
    <cellStyle name="Normál 4" xfId="68"/>
    <cellStyle name="Normál 5" xfId="69"/>
    <cellStyle name="Normál 5 2" xfId="70"/>
    <cellStyle name="Normál 7" xfId="71"/>
    <cellStyle name="Normál_08_A_rszámadás 6.4. sz. mellékletek vagyonkimutatás 2" xfId="72"/>
    <cellStyle name="Normál_2007.évi konc. összefoglaló bevétel" xfId="73"/>
    <cellStyle name="Normál_2007.évi konc. összefoglaló bevétel 2" xfId="74"/>
    <cellStyle name="Normál_Beruházási tábla 2007" xfId="75"/>
    <cellStyle name="Normál_EU-s tábla kv-hez" xfId="76"/>
    <cellStyle name="Normál_EU-s tábla kv-hez 2" xfId="77"/>
    <cellStyle name="Normál_Intézményi bevétel-kiadás" xfId="78"/>
    <cellStyle name="Normál_Intézményi bevétel-kiadás 2" xfId="79"/>
    <cellStyle name="Normál_Városfejlesztési Iroda - 2008. kv. tervezés" xfId="80"/>
    <cellStyle name="Normál_Városfejlesztési Iroda - 2008. kv. tervezés_2014.évi eredeti előirányzat 2" xfId="81"/>
    <cellStyle name="Összesen" xfId="82"/>
    <cellStyle name="Currency" xfId="83"/>
    <cellStyle name="Currency [0]" xfId="84"/>
    <cellStyle name="Rossz" xfId="85"/>
    <cellStyle name="Semleges" xfId="86"/>
    <cellStyle name="Számítás" xfId="87"/>
    <cellStyle name="Percent" xfId="88"/>
    <cellStyle name="Százalék 2" xfId="89"/>
    <cellStyle name="Százalék 3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i\AppData\Local\Microsoft\Windows\Temporary%20Internet%20Files\Content.Outlook\IWAVU5LE\2015-k&#246;lts&#233;gvet&#233;s%20jan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NR79I01J\Projekt%20teljes%20k&#246;lts&#233;gvet&#233;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Kl&#225;ri\Timi\sz&#225;mla%20dokument&#225;ci&#243;\analitika\Analitika%202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i\Documents\Kl&#225;ri\Timi\k&#246;lts&#233;gvet&#233;s\2014%20k&#246;lts&#233;gvet&#233;s\2014%20elfogadott%20k&#246;lts&#233;gvet&#233;s\2014%20%20&#233;vi%20k&#246;lts&#233;gvet&#233;s_%20T&#225;rsul&#225;s_hullad&#233;k%20v&#233;gle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i\Documents\Kl&#225;ri\Timi\k&#246;lts&#233;gvet&#233;s\2014%20k&#246;lts&#233;gvet&#233;s\2014%20elfogadott%20k&#246;lts&#233;gvet&#233;s\2014-k&#246;lts&#233;gvet&#233;s%20koncepci&#243;%202014%20j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i\AppData\Local\Microsoft\Windows\Temporary%20Internet%20Files\Content.Outlook\IWAVU5LE\2014_Beszamolo_tablazata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di\K&#246;zgy&#369;l&#233;s\El&#337;terjeszt&#233;s\2014\05_&#193;prilis_24\2013.%20Besz&#225;mol&#243;%20Int&#233;zm&#233;nyi%20m&#233;rleg%20t&#225;bl&#225;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zpucsek\AppData\Local\Temp\1412kr_1_19_melle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uházás (2)"/>
      <sheetName val="Dologi kiadás (2)"/>
      <sheetName val="Személyi jellegű kiadások   (2"/>
      <sheetName val="pótlás"/>
      <sheetName val="szolgáltatók szerinti megbontás"/>
      <sheetName val="Költségvetés (2)"/>
      <sheetName val="beszámoló"/>
      <sheetName val="könyvelés szerinti aug"/>
      <sheetName val="Munka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rások"/>
      <sheetName val="Összegzés"/>
      <sheetName val="Királyszentistván - 2005"/>
      <sheetName val="Királyszentistván - 2006"/>
      <sheetName val="Királyszentistván - 2007"/>
      <sheetName val="Királyszentistván - 2008"/>
      <sheetName val="2006.12.31-ig költségek"/>
      <sheetName val="költség előrejelzés"/>
    </sheetNames>
    <sheetDataSet>
      <sheetData sheetId="4">
        <row r="4">
          <cell r="A4" t="str">
            <v>előkészítésberuházás előkészítésköltség-haszon elemzés</v>
          </cell>
          <cell r="Y4">
            <v>300000</v>
          </cell>
        </row>
        <row r="5">
          <cell r="A5" t="str">
            <v>előkészítésberuházás előkészítéspályázat készítés</v>
          </cell>
          <cell r="Y5">
            <v>348030</v>
          </cell>
        </row>
        <row r="6">
          <cell r="A6" t="str">
            <v>megvalósításegyéb ráfordítások</v>
          </cell>
          <cell r="Y6">
            <v>172000</v>
          </cell>
        </row>
        <row r="7">
          <cell r="A7" t="str">
            <v>megvalósításel nem számolható költségépítési engedély</v>
          </cell>
          <cell r="Y7">
            <v>22500</v>
          </cell>
        </row>
        <row r="8">
          <cell r="A8" t="str">
            <v>megvalósításel nem számolható költségépítési engedély</v>
          </cell>
          <cell r="Y8">
            <v>30000</v>
          </cell>
        </row>
        <row r="9">
          <cell r="A9" t="str">
            <v>megvalósításel nem számolható költségépítési engedély</v>
          </cell>
          <cell r="Y9">
            <v>30000</v>
          </cell>
        </row>
        <row r="10">
          <cell r="A10" t="str">
            <v>megvalósításel nem számolható költségépítési engedély</v>
          </cell>
          <cell r="Y10">
            <v>30000</v>
          </cell>
        </row>
        <row r="11">
          <cell r="A11" t="str">
            <v>megvalósításel nem számolható költségépítési engedély</v>
          </cell>
          <cell r="Y11">
            <v>60000</v>
          </cell>
        </row>
        <row r="12">
          <cell r="A12" t="str">
            <v>megvalósításel nem számolható költségépítési engedély</v>
          </cell>
          <cell r="Y12">
            <v>165000</v>
          </cell>
        </row>
        <row r="13">
          <cell r="A13" t="str">
            <v>megvalósításel nem számolható költségépítési engedély</v>
          </cell>
          <cell r="Y13">
            <v>105000</v>
          </cell>
        </row>
        <row r="14">
          <cell r="A14" t="str">
            <v>megvalósításel nem számolható költségépítési engedély</v>
          </cell>
          <cell r="Y14">
            <v>40000</v>
          </cell>
        </row>
        <row r="15">
          <cell r="A15" t="str">
            <v>megvalósításel nem számolható költségépítési engedély</v>
          </cell>
          <cell r="Y15">
            <v>4000</v>
          </cell>
        </row>
        <row r="16">
          <cell r="A16" t="str">
            <v>megvalósításel nem számolható költségépítési engedély</v>
          </cell>
          <cell r="Y16">
            <v>3000</v>
          </cell>
        </row>
        <row r="17">
          <cell r="A17" t="str">
            <v>megvalósításel nem számolható költségépítési engedély</v>
          </cell>
          <cell r="Y17">
            <v>16000</v>
          </cell>
        </row>
        <row r="18">
          <cell r="A18" t="str">
            <v>megvalósításel nem számolható költségépítési engedély</v>
          </cell>
          <cell r="Y18">
            <v>6000</v>
          </cell>
        </row>
        <row r="19">
          <cell r="A19" t="str">
            <v>megvalósításel nem számolható költségépítési engedély</v>
          </cell>
          <cell r="Y19">
            <v>100000</v>
          </cell>
        </row>
        <row r="20">
          <cell r="A20" t="str">
            <v>megvalósításel nem számolható költségkörnyezetvédelmi engedélyezés</v>
          </cell>
          <cell r="Y20">
            <v>9000</v>
          </cell>
        </row>
        <row r="21">
          <cell r="A21" t="str">
            <v>megvalósításel nem számolható költségkörnyezetvédelmi engedélyezés</v>
          </cell>
          <cell r="Y21">
            <v>1500000</v>
          </cell>
        </row>
        <row r="22">
          <cell r="A22" t="str">
            <v>megvalósításel nem számolható költségkörnyezetvédelmi engedélyezés</v>
          </cell>
          <cell r="Y22">
            <v>8200000</v>
          </cell>
        </row>
        <row r="23">
          <cell r="A23" t="str">
            <v>megvalósításel nem számolható költségprojektmenedzsmentkönyvvizsgáló</v>
          </cell>
          <cell r="Y23">
            <v>60000</v>
          </cell>
        </row>
        <row r="24">
          <cell r="A24" t="str">
            <v>megvalósításel nem számolható költségprojektmenedzsmentkönyvvizsgáló</v>
          </cell>
          <cell r="Y24">
            <v>60000</v>
          </cell>
        </row>
        <row r="25">
          <cell r="A25" t="str">
            <v>megvalósításel nem számolható költségprojektmenedzsmentkönyvvizsgáló</v>
          </cell>
          <cell r="Y25">
            <v>60000</v>
          </cell>
        </row>
        <row r="26">
          <cell r="A26" t="str">
            <v>megvalósításel nem számolható költségprojektmenedzsmentközbeszerzési eljárás</v>
          </cell>
          <cell r="Y26">
            <v>22000</v>
          </cell>
        </row>
        <row r="27">
          <cell r="A27" t="str">
            <v>megvalósításel nem számolható költségprojektmenedzsmentközbeszerzési eljárás</v>
          </cell>
          <cell r="Y27">
            <v>56000</v>
          </cell>
        </row>
        <row r="28">
          <cell r="A28" t="str">
            <v>megvalósításel nem számolható költségprojektmenedzsmentközbeszerzési eljárás</v>
          </cell>
          <cell r="Y28">
            <v>72000</v>
          </cell>
        </row>
        <row r="29">
          <cell r="A29" t="str">
            <v>megvalósításel nem számolható költségprojektmenedzsmentközbeszerzési eljárás</v>
          </cell>
          <cell r="Y29">
            <v>92000</v>
          </cell>
        </row>
        <row r="30">
          <cell r="A30" t="str">
            <v>megvalósításel nem számolható költségprojektmenedzsmentközbeszerzési eljárás</v>
          </cell>
          <cell r="Y30">
            <v>400000</v>
          </cell>
        </row>
        <row r="31">
          <cell r="A31" t="str">
            <v>megvalósításel nem számolható költségprojektmenedzsmentközbeszerzési eljárás</v>
          </cell>
          <cell r="Y31">
            <v>20000</v>
          </cell>
        </row>
        <row r="32">
          <cell r="A32" t="str">
            <v>megvalósításel nem számolható költségprojektmenedzsmentközbeszerzési eljárás</v>
          </cell>
          <cell r="Y32">
            <v>48000</v>
          </cell>
        </row>
        <row r="33">
          <cell r="A33" t="str">
            <v>megvalósításel nem számolható költségprojektmenedzsmentközbeszerzési eljárás</v>
          </cell>
          <cell r="Y33">
            <v>950000</v>
          </cell>
        </row>
        <row r="34">
          <cell r="A34" t="str">
            <v>megvalósításel nem számolható költségprojektmenedzsmentműködési költségek</v>
          </cell>
          <cell r="Y34">
            <v>1750</v>
          </cell>
        </row>
        <row r="35">
          <cell r="A35" t="str">
            <v>megvalósításel nem számolható költségprojektmenedzsmentműködési költségek</v>
          </cell>
          <cell r="Y35">
            <v>109522</v>
          </cell>
        </row>
        <row r="36">
          <cell r="A36" t="str">
            <v>megvalósításel nem számolható költségprojektmenedzsmentműködési költségek</v>
          </cell>
          <cell r="Y36">
            <v>9520</v>
          </cell>
        </row>
        <row r="37">
          <cell r="A37" t="str">
            <v>megvalósításel nem számolható költségprojektmenedzsmentműködési költségek</v>
          </cell>
          <cell r="Y37">
            <v>142</v>
          </cell>
        </row>
        <row r="38">
          <cell r="A38" t="str">
            <v>megvalósításel nem számolható költségprojektmenedzsmentműködési költségek</v>
          </cell>
          <cell r="Y38">
            <v>3000</v>
          </cell>
        </row>
        <row r="39">
          <cell r="A39" t="str">
            <v>megvalósításel nem számolható költségprojektmenedzsmentműködési költségek</v>
          </cell>
          <cell r="Y39">
            <v>5646</v>
          </cell>
        </row>
        <row r="40">
          <cell r="A40" t="str">
            <v>megvalósításel nem számolható költségprojektmenedzsmentműködési költségek</v>
          </cell>
          <cell r="Y40">
            <v>1712</v>
          </cell>
        </row>
        <row r="41">
          <cell r="A41" t="str">
            <v>megvalósításel nem számolható költségprojektmenedzsmentműködési költségek</v>
          </cell>
          <cell r="Y41">
            <v>8290</v>
          </cell>
        </row>
        <row r="42">
          <cell r="A42" t="str">
            <v>megvalósításel nem számolható költségprojektmenedzsmentműködési költségek</v>
          </cell>
          <cell r="Y42">
            <v>3320</v>
          </cell>
        </row>
        <row r="43">
          <cell r="A43" t="str">
            <v>megvalósításel nem számolható költségprojektmenedzsmentműködési költségek</v>
          </cell>
          <cell r="Y43">
            <v>3723</v>
          </cell>
        </row>
        <row r="44">
          <cell r="A44" t="str">
            <v>megvalósításel nem számolható költségprojektmenedzsmentműködési költségek</v>
          </cell>
          <cell r="Y44">
            <v>5800</v>
          </cell>
        </row>
        <row r="45">
          <cell r="A45" t="str">
            <v>megvalósításel nem számolható költségprojektmenedzsmentműködési költségek</v>
          </cell>
          <cell r="Y45">
            <v>9380</v>
          </cell>
        </row>
        <row r="46">
          <cell r="A46" t="str">
            <v>megvalósításel nem számolható költségprojektmenedzsmentműködési költségek</v>
          </cell>
          <cell r="Y46">
            <v>2875</v>
          </cell>
        </row>
        <row r="47">
          <cell r="A47" t="str">
            <v>megvalósításel nem számolható költségprojektmenedzsmentműködési költségek</v>
          </cell>
          <cell r="Y47">
            <v>2917</v>
          </cell>
        </row>
        <row r="48">
          <cell r="A48" t="str">
            <v>megvalósításel nem számolható költségprojektmenedzsmentműködési költségek</v>
          </cell>
          <cell r="Y48">
            <v>1317</v>
          </cell>
        </row>
        <row r="49">
          <cell r="A49" t="str">
            <v>megvalósításel nem számolható költségprojektmenedzsmentműködési költségek</v>
          </cell>
          <cell r="Y49">
            <v>109522</v>
          </cell>
        </row>
        <row r="50">
          <cell r="A50" t="str">
            <v>megvalósításel nem számolható költségprojektmenedzsmentműködési költségek</v>
          </cell>
          <cell r="Y50">
            <v>9520</v>
          </cell>
        </row>
        <row r="51">
          <cell r="A51" t="str">
            <v>megvalósításel nem számolható költségprojektmenedzsmentműködési költségek</v>
          </cell>
          <cell r="Y51">
            <v>26472</v>
          </cell>
        </row>
        <row r="52">
          <cell r="A52" t="str">
            <v>megvalósításel nem számolható költségprojektmenedzsmentműködési költségek</v>
          </cell>
          <cell r="Y52">
            <v>3000</v>
          </cell>
        </row>
        <row r="53">
          <cell r="A53" t="str">
            <v>megvalósításel nem számolható költségprojektmenedzsmentműködési költségek</v>
          </cell>
          <cell r="Y53">
            <v>5505</v>
          </cell>
        </row>
        <row r="54">
          <cell r="A54" t="str">
            <v>megvalósításel nem számolható költségprojektmenedzsmentműködési költségek</v>
          </cell>
          <cell r="Y54">
            <v>4540</v>
          </cell>
        </row>
        <row r="55">
          <cell r="A55" t="str">
            <v>megvalósításel nem számolható költségprojektmenedzsmentműködési költségek</v>
          </cell>
          <cell r="Y55">
            <v>-958</v>
          </cell>
        </row>
        <row r="56">
          <cell r="A56" t="str">
            <v>megvalósításel nem számolható költségprojektmenedzsmentműködési költségek</v>
          </cell>
          <cell r="Y56">
            <v>7177</v>
          </cell>
        </row>
        <row r="57">
          <cell r="A57" t="str">
            <v>megvalósításel nem számolható költségprojektmenedzsmentműködési költségek</v>
          </cell>
          <cell r="Y57">
            <v>4350</v>
          </cell>
        </row>
        <row r="58">
          <cell r="A58" t="str">
            <v>megvalósításel nem számolható költségprojektmenedzsmentműködési költségek</v>
          </cell>
          <cell r="Y58">
            <v>5700</v>
          </cell>
        </row>
        <row r="59">
          <cell r="A59" t="str">
            <v>megvalósításel nem számolható költségprojektmenedzsmentműködési költségek</v>
          </cell>
          <cell r="Y59">
            <v>3320</v>
          </cell>
        </row>
        <row r="60">
          <cell r="A60" t="str">
            <v>megvalósításel nem számolható költségprojektmenedzsmentműködési költségek</v>
          </cell>
          <cell r="Y60">
            <v>5534</v>
          </cell>
        </row>
        <row r="61">
          <cell r="A61" t="str">
            <v>megvalósításel nem számolható költségprojektmenedzsmentműködési költségek</v>
          </cell>
          <cell r="Y61">
            <v>10700</v>
          </cell>
        </row>
        <row r="62">
          <cell r="A62" t="str">
            <v>megvalósításel nem számolható költségprojektmenedzsmentműködési költségek</v>
          </cell>
          <cell r="Y62">
            <v>11235</v>
          </cell>
        </row>
        <row r="63">
          <cell r="A63" t="str">
            <v>megvalósításel nem számolható költségprojektmenedzsmentműködési költségek</v>
          </cell>
          <cell r="Y63">
            <v>12042</v>
          </cell>
        </row>
        <row r="64">
          <cell r="A64" t="str">
            <v>megvalósításel nem számolható költségprojektmenedzsmentműködési költségek</v>
          </cell>
          <cell r="Y64">
            <v>2715</v>
          </cell>
        </row>
        <row r="65">
          <cell r="A65" t="str">
            <v>megvalósításel nem számolható költségprojektmenedzsmentműködési költségek</v>
          </cell>
          <cell r="Y65">
            <v>94410</v>
          </cell>
        </row>
        <row r="66">
          <cell r="A66" t="str">
            <v>megvalósításel nem számolható költségprojektmenedzsmentműködési költségek</v>
          </cell>
          <cell r="Y66">
            <v>9520</v>
          </cell>
        </row>
        <row r="67">
          <cell r="A67" t="str">
            <v>megvalósításel nem számolható költségprojektmenedzsmentműködési költségek</v>
          </cell>
          <cell r="Y67">
            <v>18000</v>
          </cell>
        </row>
        <row r="68">
          <cell r="A68" t="str">
            <v>megvalósításel nem számolható költségprojektmenedzsmentműködési költségek</v>
          </cell>
          <cell r="Y68">
            <v>7563</v>
          </cell>
        </row>
        <row r="69">
          <cell r="A69" t="str">
            <v>megvalósításel nem számolható költségprojektmenedzsmentműködési költségek</v>
          </cell>
          <cell r="Y69">
            <v>5681</v>
          </cell>
        </row>
        <row r="70">
          <cell r="A70" t="str">
            <v>megvalósításel nem számolható költségprojektmenedzsmentműködési költségek</v>
          </cell>
          <cell r="Y70">
            <v>-1137</v>
          </cell>
        </row>
        <row r="71">
          <cell r="A71" t="str">
            <v>megvalósításel nem számolható költségprojektmenedzsmentműködési költségek</v>
          </cell>
          <cell r="Y71">
            <v>3300</v>
          </cell>
        </row>
        <row r="72">
          <cell r="A72" t="str">
            <v>megvalósításel nem számolható költségprojektmenedzsmentműködési költségek</v>
          </cell>
          <cell r="Y72">
            <v>4709</v>
          </cell>
        </row>
        <row r="73">
          <cell r="A73" t="str">
            <v>megvalósításel nem számolható költségprojektmenedzsmentműködési költségek</v>
          </cell>
          <cell r="Y73">
            <v>3320</v>
          </cell>
        </row>
        <row r="74">
          <cell r="A74" t="str">
            <v>megvalósításel nem számolható költségprojektmenedzsmentműködési költségek</v>
          </cell>
          <cell r="Y74">
            <v>4010</v>
          </cell>
        </row>
        <row r="75">
          <cell r="A75" t="str">
            <v>megvalósításel nem számolható költségprojektmenedzsmentműködési költségek</v>
          </cell>
          <cell r="Y75">
            <v>1062143</v>
          </cell>
        </row>
        <row r="76">
          <cell r="A76" t="str">
            <v>megvalósításel nem számolható költségprojektmenedzsmentműködési költségek</v>
          </cell>
          <cell r="Y76">
            <v>6542</v>
          </cell>
        </row>
        <row r="77">
          <cell r="A77" t="str">
            <v>megvalósításel nem számolható költségprojektmenedzsmentműködési költségek</v>
          </cell>
          <cell r="Y77">
            <v>6000</v>
          </cell>
        </row>
        <row r="78">
          <cell r="A78" t="str">
            <v>megvalósításel nem számolható költségprojektmenedzsmentműködési költségek</v>
          </cell>
          <cell r="Y78">
            <v>79297</v>
          </cell>
        </row>
        <row r="79">
          <cell r="A79" t="str">
            <v>megvalósításel nem számolható költségprojektmenedzsmentműködési költségek</v>
          </cell>
          <cell r="Y79">
            <v>9520</v>
          </cell>
        </row>
        <row r="80">
          <cell r="A80" t="str">
            <v>megvalósításel nem számolható költségprojektmenedzsmentműködési költségek</v>
          </cell>
          <cell r="Y80">
            <v>3403</v>
          </cell>
        </row>
        <row r="81">
          <cell r="A81" t="str">
            <v>megvalósításel nem számolható költségprojektmenedzsmentműködési költségek</v>
          </cell>
          <cell r="Y81">
            <v>5661</v>
          </cell>
        </row>
        <row r="82">
          <cell r="A82" t="str">
            <v>megvalósításel nem számolható költségprojektmenedzsmentműködési költségek</v>
          </cell>
          <cell r="Y82">
            <v>11225</v>
          </cell>
        </row>
        <row r="83">
          <cell r="A83" t="str">
            <v>megvalósításel nem számolható költségprojektmenedzsmentműködési költségek</v>
          </cell>
          <cell r="Y83">
            <v>663900</v>
          </cell>
        </row>
        <row r="84">
          <cell r="A84" t="str">
            <v>megvalósításel nem számolható költségprojektmenedzsmentműködési költségek</v>
          </cell>
          <cell r="Y84">
            <v>2764</v>
          </cell>
        </row>
        <row r="85">
          <cell r="A85" t="str">
            <v>megvalósításel nem számolható költségprojektmenedzsmentműködési költségek</v>
          </cell>
          <cell r="Y85">
            <v>3301</v>
          </cell>
        </row>
        <row r="86">
          <cell r="A86" t="str">
            <v>megvalósításel nem számolható költségprojektmenedzsmentműködési költségek</v>
          </cell>
          <cell r="Y86">
            <v>5400</v>
          </cell>
        </row>
        <row r="87">
          <cell r="A87" t="str">
            <v>megvalósításel nem számolható költségprojektmenedzsmentműködési költségek</v>
          </cell>
          <cell r="Y87">
            <v>6000</v>
          </cell>
        </row>
        <row r="88">
          <cell r="A88" t="str">
            <v>megvalósításel nem számolható költségprojektmenedzsmentműködési költségek</v>
          </cell>
          <cell r="Y88">
            <v>4010</v>
          </cell>
        </row>
        <row r="89">
          <cell r="A89" t="str">
            <v>megvalósításel nem számolható költségprojektmenedzsmentműködési költségek</v>
          </cell>
          <cell r="Y89">
            <v>3320</v>
          </cell>
        </row>
        <row r="90">
          <cell r="A90" t="str">
            <v>megvalósításel nem számolható költségprojektmenedzsmentműködési költségek</v>
          </cell>
          <cell r="Y90">
            <v>12198</v>
          </cell>
        </row>
        <row r="91">
          <cell r="A91" t="str">
            <v>megvalósításel nem számolható költségprojektmenedzsmentműködési költségek</v>
          </cell>
          <cell r="Y91">
            <v>79297</v>
          </cell>
        </row>
        <row r="92">
          <cell r="A92" t="str">
            <v>megvalósításel nem számolható költségprojektmenedzsmentműködési költségek</v>
          </cell>
          <cell r="Y92">
            <v>9520</v>
          </cell>
        </row>
        <row r="93">
          <cell r="A93" t="str">
            <v>megvalósításel nem számolható költségprojektmenedzsmentműködési költségek</v>
          </cell>
          <cell r="Y93">
            <v>3829</v>
          </cell>
        </row>
        <row r="94">
          <cell r="A94" t="str">
            <v>megvalósításel nem számolható költségprojektmenedzsmentműködési költségek</v>
          </cell>
          <cell r="Y94">
            <v>3351</v>
          </cell>
        </row>
        <row r="95">
          <cell r="A95" t="str">
            <v>megvalósításel nem számolható költségprojektmenedzsmentműködési költségek</v>
          </cell>
          <cell r="Y95">
            <v>1850</v>
          </cell>
        </row>
        <row r="96">
          <cell r="A96" t="str">
            <v>megvalósításel nem számolható költségprojektmenedzsmentműködési költségek</v>
          </cell>
          <cell r="Y96">
            <v>663900</v>
          </cell>
        </row>
        <row r="97">
          <cell r="A97" t="str">
            <v>megvalósításel nem számolható költségprojektmenedzsmentműködési költségek</v>
          </cell>
          <cell r="Y97">
            <v>8156</v>
          </cell>
        </row>
        <row r="98">
          <cell r="A98" t="str">
            <v>megvalósításel nem számolható költségprojektmenedzsmentműködési költségek</v>
          </cell>
          <cell r="Y98">
            <v>1775</v>
          </cell>
        </row>
        <row r="99">
          <cell r="A99" t="str">
            <v>megvalósításel nem számolható költségprojektmenedzsmentműködési költségek</v>
          </cell>
          <cell r="Y99">
            <v>6617</v>
          </cell>
        </row>
        <row r="100">
          <cell r="A100" t="str">
            <v>megvalósításel nem számolható költségprojektmenedzsmentműködési költségek</v>
          </cell>
          <cell r="Y100">
            <v>5400</v>
          </cell>
        </row>
        <row r="101">
          <cell r="A101" t="str">
            <v>megvalósításel nem számolható költségprojektmenedzsmentműködési költségek</v>
          </cell>
          <cell r="Y101">
            <v>385020</v>
          </cell>
        </row>
        <row r="102">
          <cell r="A102" t="str">
            <v>megvalósításel nem számolható költségprojektmenedzsmentműködési költségek</v>
          </cell>
          <cell r="Y102">
            <v>4010</v>
          </cell>
        </row>
        <row r="103">
          <cell r="A103" t="str">
            <v>megvalósításel nem számolható költségprojektmenedzsmentműködési költségek</v>
          </cell>
          <cell r="Y103">
            <v>3320</v>
          </cell>
        </row>
        <row r="104">
          <cell r="A104" t="str">
            <v>megvalósításel nem számolható költségprojektmenedzsmentműködési költségek</v>
          </cell>
          <cell r="Y104">
            <v>6000</v>
          </cell>
        </row>
        <row r="105">
          <cell r="A105" t="str">
            <v>megvalósításel nem számolható költségprojektmenedzsmentműködési költségek</v>
          </cell>
          <cell r="Y105">
            <v>79297</v>
          </cell>
        </row>
        <row r="106">
          <cell r="A106" t="str">
            <v>megvalósításel nem számolható költségprojektmenedzsmentműködési költségek</v>
          </cell>
          <cell r="Y106">
            <v>13542</v>
          </cell>
        </row>
        <row r="107">
          <cell r="A107" t="str">
            <v>megvalósításel nem számolható költségprojektmenedzsmentműködési költségek</v>
          </cell>
          <cell r="Y107">
            <v>6900</v>
          </cell>
        </row>
        <row r="108">
          <cell r="A108" t="str">
            <v>megvalósításel nem számolható költségprojektmenedzsmentműködési költségek</v>
          </cell>
          <cell r="Y108">
            <v>400000</v>
          </cell>
        </row>
        <row r="109">
          <cell r="A109" t="str">
            <v>megvalósításel nem számolható költségprojektmenedzsmentműködési költségek</v>
          </cell>
          <cell r="Y109">
            <v>3250</v>
          </cell>
        </row>
        <row r="110">
          <cell r="A110" t="str">
            <v>megvalósításel nem számolható költségprojektmenedzsmentműködési költségek</v>
          </cell>
          <cell r="Y110">
            <v>5400</v>
          </cell>
        </row>
        <row r="111">
          <cell r="A111" t="str">
            <v>megvalósításel nem számolható költségprojektmenedzsmentműködési költségek</v>
          </cell>
          <cell r="Y111">
            <v>5200</v>
          </cell>
        </row>
        <row r="112">
          <cell r="A112" t="str">
            <v>megvalósításel nem számolható költségprojektmenedzsmentműködési költségek</v>
          </cell>
          <cell r="Y112">
            <v>13026</v>
          </cell>
        </row>
        <row r="113">
          <cell r="A113" t="str">
            <v>megvalósításel nem számolható költségprojektmenedzsmentműködési költségek</v>
          </cell>
          <cell r="Y113">
            <v>15620</v>
          </cell>
        </row>
        <row r="114">
          <cell r="A114" t="str">
            <v>megvalósításel nem számolható költségprojektmenedzsmentműködési költségek</v>
          </cell>
          <cell r="Y114">
            <v>4010</v>
          </cell>
        </row>
        <row r="115">
          <cell r="A115" t="str">
            <v>megvalósításel nem számolható költségprojektmenedzsmentműködési költségek</v>
          </cell>
          <cell r="Y115">
            <v>3301</v>
          </cell>
        </row>
        <row r="116">
          <cell r="A116" t="str">
            <v>megvalósításel nem számolható költségprojektmenedzsmentműködési költségek</v>
          </cell>
          <cell r="Y116">
            <v>725760</v>
          </cell>
        </row>
        <row r="117">
          <cell r="A117" t="str">
            <v>megvalósításel nem számolható költségprojektmenedzsmentműködési költségek</v>
          </cell>
          <cell r="Y117">
            <v>3320</v>
          </cell>
        </row>
        <row r="118">
          <cell r="A118" t="str">
            <v>megvalósításel nem számolható költségprojektmenedzsmentműködési költségek</v>
          </cell>
          <cell r="Y118">
            <v>2875</v>
          </cell>
        </row>
        <row r="119">
          <cell r="A119" t="str">
            <v>megvalósításel nem számolható költségprojektmenedzsmentműködési költségek</v>
          </cell>
          <cell r="Y119">
            <v>6000</v>
          </cell>
        </row>
        <row r="120">
          <cell r="A120" t="str">
            <v>megvalósításel nem számolható költségprojektmenedzsmentműködési költségek</v>
          </cell>
          <cell r="Y120">
            <v>7408</v>
          </cell>
        </row>
        <row r="121">
          <cell r="A121" t="str">
            <v>megvalósításel nem számolható költségprojektmenedzsmentműködési költségek</v>
          </cell>
          <cell r="Y121">
            <v>79297</v>
          </cell>
        </row>
        <row r="122">
          <cell r="A122" t="str">
            <v>megvalósításel nem számolható költségprojektmenedzsmentműködési költségek</v>
          </cell>
          <cell r="Y122">
            <v>6000</v>
          </cell>
        </row>
        <row r="123">
          <cell r="A123" t="str">
            <v>megvalósításel nem számolható költségprojektmenedzsmentműködési költségek</v>
          </cell>
          <cell r="Y123">
            <v>3300</v>
          </cell>
        </row>
        <row r="124">
          <cell r="A124" t="str">
            <v>megvalósításel nem számolható költségprojektmenedzsmentműködési költségek</v>
          </cell>
          <cell r="Y124">
            <v>4798</v>
          </cell>
        </row>
        <row r="125">
          <cell r="A125" t="str">
            <v>megvalósításel nem számolható költségprojektmenedzsmentműködési költségek</v>
          </cell>
          <cell r="Y125">
            <v>741030</v>
          </cell>
        </row>
        <row r="126">
          <cell r="A126" t="str">
            <v>megvalósításel nem számolható költségprojektmenedzsmentműködési költségek</v>
          </cell>
          <cell r="Y126">
            <v>17550</v>
          </cell>
        </row>
        <row r="127">
          <cell r="A127" t="str">
            <v>megvalósításel nem számolható költségprojektmenedzsmentműködési költségek</v>
          </cell>
          <cell r="Y127">
            <v>7740</v>
          </cell>
        </row>
        <row r="128">
          <cell r="A128" t="str">
            <v>megvalósításel nem számolható költségprojektmenedzsmentműködési költségek</v>
          </cell>
          <cell r="Y128">
            <v>6200</v>
          </cell>
        </row>
        <row r="129">
          <cell r="A129" t="str">
            <v>megvalósításel nem számolható költségprojektmenedzsmentműködési költségek</v>
          </cell>
          <cell r="Y129">
            <v>10501</v>
          </cell>
        </row>
        <row r="130">
          <cell r="A130" t="str">
            <v>megvalósításel nem számolható költségprojektmenedzsmentműködési költségek</v>
          </cell>
          <cell r="Y130">
            <v>4010</v>
          </cell>
        </row>
        <row r="131">
          <cell r="A131" t="str">
            <v>megvalósításel nem számolható költségprojektmenedzsmentműködési költségek</v>
          </cell>
          <cell r="Y131">
            <v>12544</v>
          </cell>
        </row>
        <row r="132">
          <cell r="A132" t="str">
            <v>megvalósításel nem számolható költségprojektmenedzsmentműködési költségek</v>
          </cell>
          <cell r="Y132">
            <v>11000</v>
          </cell>
        </row>
        <row r="133">
          <cell r="A133" t="str">
            <v>megvalósításel nem számolható költségprojektmenedzsmentműködési költségek</v>
          </cell>
          <cell r="Y133">
            <v>6000</v>
          </cell>
        </row>
        <row r="134">
          <cell r="A134" t="str">
            <v>megvalósításel nem számolható költségprojektmenedzsmentműködési költségek</v>
          </cell>
          <cell r="Y134">
            <v>3300</v>
          </cell>
        </row>
        <row r="135">
          <cell r="A135" t="str">
            <v>megvalósításel nem számolható költségprojektmenedzsmentműködési költségek</v>
          </cell>
          <cell r="Y135">
            <v>990</v>
          </cell>
        </row>
        <row r="136">
          <cell r="A136" t="str">
            <v>megvalósításel nem számolható költségprojektmenedzsmentműködési költségek</v>
          </cell>
          <cell r="Y136">
            <v>6949</v>
          </cell>
        </row>
        <row r="137">
          <cell r="A137" t="str">
            <v>megvalósításel nem számolható költségprojektmenedzsmentműködési költségek</v>
          </cell>
          <cell r="Y137">
            <v>79297</v>
          </cell>
        </row>
        <row r="138">
          <cell r="A138" t="str">
            <v>megvalósításel nem számolható költségprojektmenedzsmentműködési költségek</v>
          </cell>
          <cell r="Y138">
            <v>6000</v>
          </cell>
        </row>
        <row r="139">
          <cell r="A139" t="str">
            <v>megvalósításel nem számolható költségprojektmenedzsmentműködési költségek</v>
          </cell>
          <cell r="Y139">
            <v>1067</v>
          </cell>
        </row>
        <row r="140">
          <cell r="A140" t="str">
            <v>megvalósításel nem számolható költségprojektmenedzsmentműködési költségek</v>
          </cell>
          <cell r="Y140">
            <v>2445</v>
          </cell>
        </row>
        <row r="141">
          <cell r="A141" t="str">
            <v>megvalósításel nem számolható költségprojektmenedzsmentműködési költségek</v>
          </cell>
          <cell r="Y141">
            <v>1446</v>
          </cell>
        </row>
        <row r="142">
          <cell r="A142" t="str">
            <v>megvalósításel nem számolható költségprojektmenedzsmentműködési költségek</v>
          </cell>
          <cell r="Y142">
            <v>3675</v>
          </cell>
        </row>
        <row r="143">
          <cell r="A143" t="str">
            <v>megvalósításel nem számolható költségprojektmenedzsmentműködési költségek</v>
          </cell>
          <cell r="Y143">
            <v>2055</v>
          </cell>
        </row>
        <row r="144">
          <cell r="A144" t="str">
            <v>megvalósításel nem számolható költségprojektmenedzsmentműködési költségek</v>
          </cell>
          <cell r="Y144">
            <v>3320</v>
          </cell>
        </row>
        <row r="145">
          <cell r="A145" t="str">
            <v>megvalósításel nem számolható költségprojektmenedzsmentműködési költségek</v>
          </cell>
          <cell r="Y145">
            <v>3320</v>
          </cell>
        </row>
        <row r="146">
          <cell r="A146" t="str">
            <v>megvalósításel nem számolható költségprojektmenedzsmentműködési költségek</v>
          </cell>
          <cell r="Y146">
            <v>741030</v>
          </cell>
        </row>
        <row r="147">
          <cell r="A147" t="str">
            <v>megvalósításel nem számolható költségprojektmenedzsmentműködési költségek</v>
          </cell>
          <cell r="Y147">
            <v>4010</v>
          </cell>
        </row>
        <row r="148">
          <cell r="A148" t="str">
            <v>megvalósításel nem számolható költségprojektmenedzsmentműködési költségek</v>
          </cell>
          <cell r="Y148">
            <v>6000</v>
          </cell>
        </row>
        <row r="149">
          <cell r="A149" t="str">
            <v>megvalósításel nem számolható költségprojektmenedzsmentműködési költségek</v>
          </cell>
          <cell r="Y149">
            <v>6475</v>
          </cell>
        </row>
        <row r="150">
          <cell r="A150" t="str">
            <v>megvalósításel nem számolható költségprojektmenedzsmentműködési költségek</v>
          </cell>
          <cell r="Y150">
            <v>32467</v>
          </cell>
        </row>
        <row r="151">
          <cell r="A151" t="str">
            <v>megvalósításel nem számolható költségprojektmenedzsmentműködési költségek</v>
          </cell>
          <cell r="Y151">
            <v>4000</v>
          </cell>
        </row>
        <row r="152">
          <cell r="A152" t="str">
            <v>megvalósításel nem számolható költségprojektmenedzsmentműködési költségek</v>
          </cell>
          <cell r="Y152">
            <v>5580</v>
          </cell>
        </row>
        <row r="153">
          <cell r="A153" t="str">
            <v>megvalósításel nem számolható költségprojektmenedzsmentműködési költségek</v>
          </cell>
          <cell r="Y153">
            <v>1292</v>
          </cell>
        </row>
        <row r="154">
          <cell r="A154" t="str">
            <v>megvalósításel nem számolható költségprojektmenedzsmentműködési költségek</v>
          </cell>
          <cell r="Y154">
            <v>483</v>
          </cell>
        </row>
        <row r="155">
          <cell r="A155" t="str">
            <v>megvalósításel nem számolható költségprojektmenedzsmentműködési költségek</v>
          </cell>
          <cell r="Y155">
            <v>397</v>
          </cell>
        </row>
        <row r="156">
          <cell r="A156" t="str">
            <v>megvalósításel nem számolható költségprojektmenedzsmentműködési költségek</v>
          </cell>
          <cell r="Y156">
            <v>7177</v>
          </cell>
        </row>
        <row r="157">
          <cell r="A157" t="str">
            <v>megvalósításel nem számolható költségprojektmenedzsmentműködési költségek</v>
          </cell>
          <cell r="Y157">
            <v>94410</v>
          </cell>
        </row>
        <row r="158">
          <cell r="A158" t="str">
            <v>megvalósításel nem számolható költségprojektmenedzsmentműködési költségek</v>
          </cell>
          <cell r="Y158">
            <v>6000</v>
          </cell>
        </row>
        <row r="159">
          <cell r="A159" t="str">
            <v>megvalósításel nem számolható költségprojektmenedzsmentműködési költségek</v>
          </cell>
          <cell r="Y159">
            <v>727700</v>
          </cell>
        </row>
        <row r="160">
          <cell r="A160" t="str">
            <v>megvalósításel nem számolható költségprojektmenedzsmentműködési költségek</v>
          </cell>
          <cell r="Y160">
            <v>3494</v>
          </cell>
        </row>
        <row r="161">
          <cell r="A161" t="str">
            <v>megvalósításel nem számolható költségprojektmenedzsmentműködési költségek</v>
          </cell>
          <cell r="Y161">
            <v>4010</v>
          </cell>
        </row>
        <row r="162">
          <cell r="A162" t="str">
            <v>megvalósításel nem számolható költségprojektmenedzsmentműködési költségek</v>
          </cell>
          <cell r="Y162">
            <v>6000</v>
          </cell>
        </row>
        <row r="163">
          <cell r="A163" t="str">
            <v>megvalósításel nem számolható költségprojektmenedzsmentműködési költségek</v>
          </cell>
          <cell r="Y163">
            <v>6400</v>
          </cell>
        </row>
        <row r="164">
          <cell r="A164" t="str">
            <v>megvalósításel nem számolható költségprojektmenedzsmentműködési költségek</v>
          </cell>
          <cell r="Y164">
            <v>8620</v>
          </cell>
        </row>
        <row r="165">
          <cell r="A165" t="str">
            <v>megvalósításel nem számolható költségprojektmenedzsmentműködési költségek</v>
          </cell>
          <cell r="Y165">
            <v>4010</v>
          </cell>
        </row>
        <row r="166">
          <cell r="A166" t="str">
            <v>megvalósításel nem számolható költségprojektmenedzsmentműködési költségek</v>
          </cell>
          <cell r="Y166">
            <v>3299</v>
          </cell>
        </row>
        <row r="167">
          <cell r="A167" t="str">
            <v>megvalósításel nem számolható költségprojektmenedzsmentműködési költségek</v>
          </cell>
          <cell r="Y167">
            <v>109522</v>
          </cell>
        </row>
        <row r="168">
          <cell r="A168" t="str">
            <v>megvalósításel nem számolható költségprojektmenedzsmentműködési költségek</v>
          </cell>
          <cell r="Y168">
            <v>6000</v>
          </cell>
        </row>
        <row r="169">
          <cell r="A169" t="str">
            <v>megvalósításel nem számolható költségprojektmenedzsmentműködési költségek</v>
          </cell>
          <cell r="Y169">
            <v>10929</v>
          </cell>
        </row>
        <row r="170">
          <cell r="A170" t="str">
            <v>megvalósításel nem számolható költségprojektmenedzsmentműködési költségek</v>
          </cell>
          <cell r="Y170">
            <v>741030</v>
          </cell>
        </row>
        <row r="171">
          <cell r="A171" t="str">
            <v>megvalósításel nem számolható költségprojektmenedzsmentműködési költségek</v>
          </cell>
          <cell r="Y171">
            <v>4138</v>
          </cell>
        </row>
        <row r="172">
          <cell r="A172" t="str">
            <v>megvalósításel nem számolható költségprojektmenedzsmentműködési költségek</v>
          </cell>
          <cell r="Y172">
            <v>10700</v>
          </cell>
        </row>
        <row r="173">
          <cell r="A173" t="str">
            <v>megvalósításel nem számolható költségprojektmenedzsmentműködési költségek</v>
          </cell>
          <cell r="Y173">
            <v>6000</v>
          </cell>
        </row>
        <row r="174">
          <cell r="A174" t="str">
            <v>megvalósításel nem számolható költségprojektmenedzsmentműködési költségek</v>
          </cell>
          <cell r="Y174">
            <v>4010</v>
          </cell>
        </row>
        <row r="175">
          <cell r="A175" t="str">
            <v>megvalósításel nem számolható költségprojektmenedzsmentműködési költségek</v>
          </cell>
          <cell r="Y175">
            <v>4010</v>
          </cell>
        </row>
        <row r="176">
          <cell r="A176" t="str">
            <v>megvalósításel nem számolható költségprojektmenedzsmentműködési költségek</v>
          </cell>
          <cell r="Y176">
            <v>12544</v>
          </cell>
        </row>
        <row r="177">
          <cell r="A177" t="str">
            <v>megvalósításel nem számolható költségprojektmenedzsmentműködési költségek</v>
          </cell>
          <cell r="Y177">
            <v>9080</v>
          </cell>
        </row>
        <row r="178">
          <cell r="A178" t="str">
            <v>megvalósításel nem számolható költségprojektmenedzsmentműködési költségek</v>
          </cell>
          <cell r="Y178">
            <v>7365</v>
          </cell>
        </row>
        <row r="179">
          <cell r="A179" t="str">
            <v>megvalósításel nem számolható költségprojektmenedzsmentműködési költségek</v>
          </cell>
          <cell r="Y179">
            <v>6200</v>
          </cell>
        </row>
        <row r="180">
          <cell r="A180" t="str">
            <v>megvalósításel nem számolható költségprojektmenedzsmentműködési költségek</v>
          </cell>
          <cell r="Y180">
            <v>525600</v>
          </cell>
        </row>
        <row r="181">
          <cell r="A181" t="str">
            <v>megvalósításel nem számolható költségprojektmenedzsmentműködési költségek</v>
          </cell>
          <cell r="Y181">
            <v>900000</v>
          </cell>
        </row>
        <row r="182">
          <cell r="A182" t="str">
            <v>megvalósításel nem számolható költségprojektmenedzsmentműködési költségek</v>
          </cell>
          <cell r="Y182">
            <v>109522</v>
          </cell>
        </row>
        <row r="183">
          <cell r="A183" t="str">
            <v>megvalósításel nem számolható költségprojektmenedzsmentműködési költségek</v>
          </cell>
          <cell r="Y183">
            <v>6000</v>
          </cell>
        </row>
        <row r="184">
          <cell r="A184" t="str">
            <v>megvalósításel nem számolható költségprojektmenedzsmentműködési költségek</v>
          </cell>
          <cell r="Y184">
            <v>6599</v>
          </cell>
        </row>
        <row r="185">
          <cell r="A185" t="str">
            <v>megvalósításel nem számolható költségprojektmenedzsmentműködési költségek</v>
          </cell>
          <cell r="Y185">
            <v>38121</v>
          </cell>
        </row>
        <row r="186">
          <cell r="A186" t="str">
            <v>megvalósításel nem számolható költségprojektmenedzsmentműködési költségek</v>
          </cell>
          <cell r="Y186">
            <v>4974</v>
          </cell>
        </row>
        <row r="187">
          <cell r="A187" t="str">
            <v>megvalósításel nem számolható költségprojektmenedzsmenttechnikai feltételek biztosítása</v>
          </cell>
          <cell r="Y187">
            <v>337536</v>
          </cell>
        </row>
        <row r="188">
          <cell r="A188" t="str">
            <v>megvalósításel nem számolható költségprojektmenedzsmenttechnikai feltételek biztosítása</v>
          </cell>
          <cell r="Y188">
            <v>87100</v>
          </cell>
        </row>
        <row r="189">
          <cell r="A189" t="str">
            <v>megvalósításel nem számolható költségprojektmenedzsmenttechnikai feltételek biztosítása</v>
          </cell>
          <cell r="Y189">
            <v>1014098</v>
          </cell>
        </row>
        <row r="190">
          <cell r="A190" t="str">
            <v>megvalósításel nem számolható költségterületvásárlás</v>
          </cell>
          <cell r="Y190">
            <v>6000000</v>
          </cell>
        </row>
        <row r="191">
          <cell r="A191" t="str">
            <v>megvalósításelszámolható költségépítési engedély</v>
          </cell>
          <cell r="Y191">
            <v>6170054</v>
          </cell>
        </row>
        <row r="192">
          <cell r="A192" t="str">
            <v>megvalósításelszámolható költségépítési engedély</v>
          </cell>
          <cell r="Y192">
            <v>6440083</v>
          </cell>
        </row>
        <row r="193">
          <cell r="A193" t="str">
            <v>megvalósításelszámolható költségműszaki ellenőrzés</v>
          </cell>
          <cell r="Y193">
            <v>3010324</v>
          </cell>
        </row>
        <row r="194">
          <cell r="A194" t="str">
            <v>megvalósításelszámolható költségműszaki ellenőrzés</v>
          </cell>
          <cell r="Y194">
            <v>3010324</v>
          </cell>
        </row>
        <row r="195">
          <cell r="A195" t="str">
            <v>megvalósításelszámolható költségműszaki ellenőrzés</v>
          </cell>
          <cell r="Y195">
            <v>3055783</v>
          </cell>
        </row>
        <row r="196">
          <cell r="A196" t="str">
            <v>megvalósításelszámolható költségműszaki ellenőrzés</v>
          </cell>
          <cell r="Y196">
            <v>3113496</v>
          </cell>
        </row>
        <row r="197">
          <cell r="A197" t="str">
            <v>megvalósításelszámolható költségműszaki ellenőrzés</v>
          </cell>
          <cell r="Y197">
            <v>3106327</v>
          </cell>
        </row>
        <row r="198">
          <cell r="A198" t="str">
            <v>megvalósításelszámolható költségPR / Marketing</v>
          </cell>
          <cell r="Y198">
            <v>3119947</v>
          </cell>
        </row>
        <row r="199">
          <cell r="A199" t="str">
            <v>megvalósításelszámolható költségPR / Marketing</v>
          </cell>
          <cell r="Y199">
            <v>3218482</v>
          </cell>
        </row>
        <row r="200">
          <cell r="A200" t="str">
            <v>megvalósításelszámolható költségprojektmenedzsmentműködési költségek</v>
          </cell>
          <cell r="Y200">
            <v>3301</v>
          </cell>
        </row>
        <row r="201">
          <cell r="Y20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ltségvetés"/>
      <sheetName val="Kiadások"/>
      <sheetName val="Bevétel"/>
    </sheetNames>
    <sheetDataSet>
      <sheetData sheetId="1">
        <row r="5">
          <cell r="C5" t="str">
            <v>Alapilletmények</v>
          </cell>
          <cell r="D5">
            <v>784700</v>
          </cell>
        </row>
        <row r="6">
          <cell r="C6" t="str">
            <v>Nyelvpótlék</v>
          </cell>
          <cell r="D6">
            <v>10000</v>
          </cell>
        </row>
        <row r="7">
          <cell r="C7" t="str">
            <v>vezetői illetménypótlék</v>
          </cell>
          <cell r="D7">
            <v>50000</v>
          </cell>
        </row>
        <row r="8">
          <cell r="C8" t="str">
            <v>Keresetkiegészítések</v>
          </cell>
          <cell r="D8">
            <v>10792</v>
          </cell>
        </row>
        <row r="9">
          <cell r="C9" t="str">
            <v>Társadalombiztosítási járulék</v>
          </cell>
          <cell r="D9">
            <v>198828</v>
          </cell>
        </row>
        <row r="10">
          <cell r="C10" t="str">
            <v>Munkaadói járulék</v>
          </cell>
          <cell r="D10">
            <v>15736</v>
          </cell>
        </row>
        <row r="11">
          <cell r="C11" t="str">
            <v>Egészségügyi hozzájárulás</v>
          </cell>
          <cell r="D11">
            <v>3900</v>
          </cell>
        </row>
        <row r="12">
          <cell r="C12" t="str">
            <v>Startkártya járulékai</v>
          </cell>
          <cell r="D12">
            <v>14029</v>
          </cell>
        </row>
        <row r="13">
          <cell r="C13" t="str">
            <v>Könyvvizsgálati díj</v>
          </cell>
          <cell r="D13">
            <v>170000</v>
          </cell>
        </row>
        <row r="14">
          <cell r="C14" t="str">
            <v>Társadalombiztosítási járulék</v>
          </cell>
          <cell r="D14">
            <v>203400</v>
          </cell>
        </row>
        <row r="15">
          <cell r="C15" t="str">
            <v>Munkaadói járulék</v>
          </cell>
          <cell r="D15">
            <v>43000</v>
          </cell>
        </row>
        <row r="16">
          <cell r="C16" t="str">
            <v>Közlekedési költségtérítés</v>
          </cell>
          <cell r="D16">
            <v>4788</v>
          </cell>
        </row>
        <row r="17">
          <cell r="C17" t="str">
            <v>Reprezentáció</v>
          </cell>
          <cell r="D17">
            <v>1600</v>
          </cell>
        </row>
        <row r="18">
          <cell r="C18" t="str">
            <v>Műszaki és Pénzügyi tanácsadás</v>
          </cell>
          <cell r="D18">
            <v>112500</v>
          </cell>
        </row>
        <row r="19">
          <cell r="C19" t="str">
            <v>Bérleti és lízingdíjak</v>
          </cell>
          <cell r="D19">
            <v>32000</v>
          </cell>
        </row>
        <row r="20">
          <cell r="C20" t="str">
            <v>Reprezentáció</v>
          </cell>
          <cell r="D20">
            <v>34144</v>
          </cell>
        </row>
        <row r="21">
          <cell r="C21" t="str">
            <v>Felügyelő mérnök költsége</v>
          </cell>
          <cell r="D21">
            <v>229707</v>
          </cell>
        </row>
        <row r="22">
          <cell r="C22" t="str">
            <v>Pénzforgalmi jutalék</v>
          </cell>
          <cell r="D22">
            <v>3301</v>
          </cell>
        </row>
        <row r="23">
          <cell r="C23" t="str">
            <v>PR tevékenység</v>
          </cell>
          <cell r="D23">
            <v>350590</v>
          </cell>
        </row>
        <row r="24">
          <cell r="C24" t="str">
            <v>Pénzforgalmi jutalék</v>
          </cell>
          <cell r="D24">
            <v>3301</v>
          </cell>
        </row>
        <row r="25">
          <cell r="C25" t="str">
            <v>LOT2 - egyéb létesítmények</v>
          </cell>
          <cell r="D25">
            <v>12040849</v>
          </cell>
        </row>
        <row r="26">
          <cell r="C26" t="str">
            <v>Pénzforgalmi jutalék</v>
          </cell>
          <cell r="D26">
            <v>14450</v>
          </cell>
        </row>
        <row r="27">
          <cell r="C27" t="str">
            <v>Közlekedési költségtérítés</v>
          </cell>
          <cell r="D27">
            <v>4790</v>
          </cell>
        </row>
        <row r="28">
          <cell r="C28" t="str">
            <v>Belföldi kiküldetés</v>
          </cell>
          <cell r="D28">
            <v>9017</v>
          </cell>
        </row>
        <row r="29">
          <cell r="C29" t="str">
            <v>Reprezentáció</v>
          </cell>
          <cell r="D29">
            <v>35000</v>
          </cell>
        </row>
        <row r="30">
          <cell r="C30" t="str">
            <v>Kisértékű tárgyi eszköz, szellemi termékek beszerzése</v>
          </cell>
          <cell r="D30">
            <v>49900</v>
          </cell>
        </row>
        <row r="31">
          <cell r="C31" t="str">
            <v>közbeszerzés - közzététel, értékelés</v>
          </cell>
          <cell r="D31">
            <v>24000</v>
          </cell>
        </row>
        <row r="32">
          <cell r="C32" t="str">
            <v>közbeszerzés - közzététel, értékelés</v>
          </cell>
          <cell r="D32">
            <v>24000</v>
          </cell>
        </row>
        <row r="33">
          <cell r="C33" t="str">
            <v>közbeszerzés - közzététel, értékelés</v>
          </cell>
          <cell r="D33">
            <v>24000</v>
          </cell>
        </row>
        <row r="34">
          <cell r="C34" t="str">
            <v>Egyéb dologi kiadások</v>
          </cell>
          <cell r="D34">
            <v>150000</v>
          </cell>
        </row>
        <row r="35">
          <cell r="C35" t="str">
            <v>Könyvvizsgálati díj</v>
          </cell>
          <cell r="D35">
            <v>170000</v>
          </cell>
        </row>
        <row r="36">
          <cell r="C36" t="str">
            <v>közbeszerzés - közzététel, értékelés</v>
          </cell>
          <cell r="D36">
            <v>24000</v>
          </cell>
        </row>
        <row r="37">
          <cell r="C37" t="str">
            <v>közbeszerzés - közzététel, értékelés</v>
          </cell>
          <cell r="D37">
            <v>24000</v>
          </cell>
        </row>
        <row r="38">
          <cell r="C38" t="str">
            <v>közbeszerzés - közzététel, értékelés</v>
          </cell>
          <cell r="D38">
            <v>24000</v>
          </cell>
        </row>
        <row r="39">
          <cell r="C39" t="str">
            <v>Reklám és propagandakiadások</v>
          </cell>
          <cell r="D39">
            <v>280000</v>
          </cell>
        </row>
        <row r="40">
          <cell r="C40" t="str">
            <v>Reprezentáció</v>
          </cell>
          <cell r="D40">
            <v>27944</v>
          </cell>
        </row>
        <row r="41">
          <cell r="C41" t="str">
            <v>Reprezentáció</v>
          </cell>
          <cell r="D41">
            <v>17328</v>
          </cell>
        </row>
        <row r="42">
          <cell r="C42" t="str">
            <v>Közlekedési költségtérítés</v>
          </cell>
          <cell r="D42">
            <v>5510</v>
          </cell>
        </row>
        <row r="43">
          <cell r="C43" t="str">
            <v>Közlekedési költségtérítés</v>
          </cell>
          <cell r="D43">
            <v>6498</v>
          </cell>
        </row>
        <row r="44">
          <cell r="C44" t="str">
            <v>Belföldi kiküldetés</v>
          </cell>
          <cell r="D44">
            <v>4471</v>
          </cell>
        </row>
        <row r="45">
          <cell r="C45" t="str">
            <v>Reprezentáció</v>
          </cell>
          <cell r="D45">
            <v>28880</v>
          </cell>
        </row>
        <row r="46">
          <cell r="C46" t="str">
            <v>Reprezentáció</v>
          </cell>
          <cell r="D46">
            <v>1344</v>
          </cell>
        </row>
        <row r="47">
          <cell r="C47" t="str">
            <v>Kommunikációs szolgáltatás</v>
          </cell>
          <cell r="D47">
            <v>84960</v>
          </cell>
        </row>
        <row r="48">
          <cell r="C48" t="str">
            <v>Reprezentáció</v>
          </cell>
          <cell r="D48">
            <v>12000</v>
          </cell>
        </row>
        <row r="49">
          <cell r="C49" t="str">
            <v>Belföldi kiküldetés</v>
          </cell>
          <cell r="D49">
            <v>4960</v>
          </cell>
        </row>
        <row r="50">
          <cell r="C50" t="str">
            <v>Belföldi kiküldetés</v>
          </cell>
          <cell r="D50">
            <v>4960</v>
          </cell>
        </row>
        <row r="51">
          <cell r="C51" t="str">
            <v>Folyóirat</v>
          </cell>
          <cell r="D51">
            <v>19488</v>
          </cell>
        </row>
        <row r="52">
          <cell r="C52" t="str">
            <v>Alapilletmények</v>
          </cell>
          <cell r="D52">
            <v>793100</v>
          </cell>
        </row>
        <row r="53">
          <cell r="C53" t="str">
            <v>Nyelvpótlék</v>
          </cell>
          <cell r="D53">
            <v>10000</v>
          </cell>
        </row>
        <row r="54">
          <cell r="C54" t="str">
            <v>vezetői illetménypótlék</v>
          </cell>
          <cell r="D54">
            <v>50000</v>
          </cell>
        </row>
        <row r="55">
          <cell r="C55" t="str">
            <v>Keresetkiegészítések</v>
          </cell>
          <cell r="D55">
            <v>98000</v>
          </cell>
        </row>
        <row r="56">
          <cell r="C56" t="str">
            <v>Társadalombiztosítási járulék</v>
          </cell>
          <cell r="D56">
            <v>201025</v>
          </cell>
        </row>
        <row r="57">
          <cell r="C57" t="str">
            <v>Munkaerőpiaci járulék</v>
          </cell>
          <cell r="D57">
            <v>16083</v>
          </cell>
        </row>
        <row r="58">
          <cell r="C58" t="str">
            <v>Startkártya járulékai</v>
          </cell>
          <cell r="D58">
            <v>14700</v>
          </cell>
        </row>
        <row r="59">
          <cell r="C59" t="str">
            <v>Munkáltató által fizetett személyi jövedelemadó</v>
          </cell>
          <cell r="D59">
            <v>1198</v>
          </cell>
        </row>
        <row r="60">
          <cell r="C60" t="str">
            <v>Postai díjak</v>
          </cell>
          <cell r="D60">
            <v>1160</v>
          </cell>
        </row>
        <row r="61">
          <cell r="C61" t="str">
            <v>Könyvvizsgálati díj</v>
          </cell>
          <cell r="D61">
            <v>170000</v>
          </cell>
        </row>
        <row r="62">
          <cell r="C62" t="str">
            <v>LOT1 - Királyszentistván</v>
          </cell>
          <cell r="D62">
            <v>86796325</v>
          </cell>
        </row>
        <row r="63">
          <cell r="C63" t="str">
            <v>Pénzforgalmi jutalék</v>
          </cell>
          <cell r="D63">
            <v>80001</v>
          </cell>
        </row>
        <row r="64">
          <cell r="C64" t="str">
            <v>Reprezentáció</v>
          </cell>
          <cell r="D64">
            <v>5600</v>
          </cell>
        </row>
        <row r="65">
          <cell r="C65" t="str">
            <v>Vásárolt termékek és szolgáltatások általános forgalmi adója</v>
          </cell>
          <cell r="D65">
            <v>0</v>
          </cell>
        </row>
        <row r="66">
          <cell r="C66" t="str">
            <v>Közlekedési költségtérítés</v>
          </cell>
          <cell r="D66">
            <v>5510</v>
          </cell>
        </row>
        <row r="67">
          <cell r="C67" t="str">
            <v>Közlekedési költségtérítés</v>
          </cell>
          <cell r="D67">
            <v>6840</v>
          </cell>
        </row>
        <row r="68">
          <cell r="C68" t="str">
            <v>Reprezentáció</v>
          </cell>
          <cell r="D68">
            <v>26752</v>
          </cell>
        </row>
        <row r="69">
          <cell r="C69" t="str">
            <v>KEOP-El nem számolható költség</v>
          </cell>
          <cell r="D69">
            <v>6250</v>
          </cell>
        </row>
        <row r="70">
          <cell r="C70" t="str">
            <v>Reprezentáció</v>
          </cell>
          <cell r="D70">
            <v>37192</v>
          </cell>
        </row>
        <row r="71">
          <cell r="C71" t="str">
            <v>Jogi szolgáltatás</v>
          </cell>
          <cell r="D71">
            <v>133920</v>
          </cell>
        </row>
        <row r="72">
          <cell r="C72" t="str">
            <v>Karbantartási, kisjavítási szolgáltatások kiadásai</v>
          </cell>
          <cell r="D72">
            <v>5000</v>
          </cell>
        </row>
        <row r="73">
          <cell r="C73" t="str">
            <v>PR tevékenység</v>
          </cell>
          <cell r="D73">
            <v>341442</v>
          </cell>
        </row>
        <row r="74">
          <cell r="C74" t="str">
            <v>Pénzforgalmi jutalék</v>
          </cell>
          <cell r="D74">
            <v>3300</v>
          </cell>
        </row>
        <row r="75">
          <cell r="C75" t="str">
            <v>Reprezentáció</v>
          </cell>
          <cell r="D75">
            <v>20800</v>
          </cell>
        </row>
        <row r="76">
          <cell r="C76" t="str">
            <v>Pénzforgalmi jutalék</v>
          </cell>
          <cell r="D76">
            <v>1150</v>
          </cell>
        </row>
        <row r="77">
          <cell r="C77" t="str">
            <v>Könyvvizsgálati díj</v>
          </cell>
          <cell r="D77">
            <v>170000</v>
          </cell>
        </row>
        <row r="78">
          <cell r="C78" t="str">
            <v>Postai díjak</v>
          </cell>
          <cell r="D78">
            <v>295</v>
          </cell>
        </row>
        <row r="79">
          <cell r="C79" t="str">
            <v>Reprezentáció</v>
          </cell>
          <cell r="D79">
            <v>33408</v>
          </cell>
        </row>
        <row r="80">
          <cell r="C80" t="str">
            <v>LOT2 - egyéb létesítmények</v>
          </cell>
          <cell r="D80">
            <v>22445389</v>
          </cell>
        </row>
        <row r="81">
          <cell r="C81" t="str">
            <v>Pénzforgalmi jutalék</v>
          </cell>
          <cell r="D81">
            <v>26934</v>
          </cell>
        </row>
        <row r="82">
          <cell r="C82" t="str">
            <v>Alapilletmények</v>
          </cell>
          <cell r="D82">
            <v>793100</v>
          </cell>
        </row>
        <row r="83">
          <cell r="C83" t="str">
            <v>Nyelvpótlék</v>
          </cell>
          <cell r="D83">
            <v>10000</v>
          </cell>
        </row>
        <row r="84">
          <cell r="C84" t="str">
            <v>vezetői illetménypótlék</v>
          </cell>
          <cell r="D84">
            <v>50000</v>
          </cell>
        </row>
        <row r="85">
          <cell r="C85" t="str">
            <v>Társadalombiztosítási járulék</v>
          </cell>
          <cell r="D85">
            <v>180900</v>
          </cell>
        </row>
        <row r="86">
          <cell r="C86" t="str">
            <v>Munkaerőpiaci járulék</v>
          </cell>
          <cell r="D86">
            <v>14473</v>
          </cell>
        </row>
        <row r="87">
          <cell r="C87" t="str">
            <v>Startkártya járulékai</v>
          </cell>
          <cell r="D87">
            <v>12950</v>
          </cell>
        </row>
        <row r="88">
          <cell r="C88" t="str">
            <v>Munkáltató által fizetett személyi jövedelemadó</v>
          </cell>
          <cell r="D88">
            <v>1378</v>
          </cell>
        </row>
        <row r="89">
          <cell r="C89" t="str">
            <v>Közlekedési költségtérítés</v>
          </cell>
          <cell r="D89">
            <v>5510</v>
          </cell>
        </row>
        <row r="90">
          <cell r="C90" t="str">
            <v>Szállítási szolgáltatás díja</v>
          </cell>
          <cell r="D90">
            <v>18000</v>
          </cell>
        </row>
        <row r="91">
          <cell r="C91" t="str">
            <v>Reprezentáció</v>
          </cell>
          <cell r="D91">
            <v>23200</v>
          </cell>
        </row>
        <row r="92">
          <cell r="C92" t="str">
            <v>Belföldi kiküldetés</v>
          </cell>
          <cell r="D92">
            <v>4960</v>
          </cell>
        </row>
        <row r="93">
          <cell r="C93" t="str">
            <v>Közlekedési költségtérítés</v>
          </cell>
          <cell r="D93">
            <v>6156</v>
          </cell>
        </row>
        <row r="94">
          <cell r="C94" t="str">
            <v>Karbantartási, kisjavítási szolgáltatások kiadásai</v>
          </cell>
          <cell r="D94">
            <v>9250</v>
          </cell>
        </row>
        <row r="95">
          <cell r="C95" t="str">
            <v>Reprezentáció</v>
          </cell>
          <cell r="D95">
            <v>14400</v>
          </cell>
        </row>
        <row r="96">
          <cell r="C96" t="str">
            <v>Kisértékű tárgyi eszköz, szellemi termékek beszerzése</v>
          </cell>
          <cell r="D96">
            <v>5200</v>
          </cell>
        </row>
        <row r="97">
          <cell r="C97" t="str">
            <v>Alapilletmények</v>
          </cell>
          <cell r="D97">
            <v>784700</v>
          </cell>
        </row>
        <row r="98">
          <cell r="C98" t="str">
            <v>Nyelvpótlék</v>
          </cell>
          <cell r="D98">
            <v>10000</v>
          </cell>
        </row>
        <row r="99">
          <cell r="C99" t="str">
            <v>vezetői illetménypótlék</v>
          </cell>
          <cell r="D99">
            <v>50000</v>
          </cell>
        </row>
        <row r="100">
          <cell r="C100" t="str">
            <v>Keresetkiegészítések</v>
          </cell>
          <cell r="D100">
            <v>10792</v>
          </cell>
        </row>
        <row r="101">
          <cell r="C101" t="str">
            <v>Jutalom</v>
          </cell>
          <cell r="D101">
            <v>860000</v>
          </cell>
        </row>
        <row r="102">
          <cell r="C102" t="str">
            <v>Társadalombiztosítási járulék</v>
          </cell>
          <cell r="D102">
            <v>445747</v>
          </cell>
        </row>
        <row r="103">
          <cell r="C103" t="str">
            <v>Munkaadói járulék</v>
          </cell>
          <cell r="D103">
            <v>39832</v>
          </cell>
        </row>
        <row r="104">
          <cell r="C104" t="str">
            <v>Startkártya járulékai</v>
          </cell>
          <cell r="D104">
            <v>14029</v>
          </cell>
        </row>
        <row r="105">
          <cell r="C105" t="str">
            <v>Egészségügyi hozzájárulás</v>
          </cell>
          <cell r="D105">
            <v>3900</v>
          </cell>
        </row>
        <row r="106">
          <cell r="C106" t="str">
            <v>Jutalom</v>
          </cell>
          <cell r="D106">
            <v>-675840</v>
          </cell>
        </row>
        <row r="107">
          <cell r="C107" t="str">
            <v>Reprezentáció</v>
          </cell>
          <cell r="D107">
            <v>2356</v>
          </cell>
        </row>
        <row r="108">
          <cell r="C108" t="str">
            <v>Műszaki és Pénzügyi tanácsadás</v>
          </cell>
          <cell r="D108">
            <v>112500</v>
          </cell>
        </row>
        <row r="109">
          <cell r="C109" t="str">
            <v>Reprezentáció</v>
          </cell>
          <cell r="D109">
            <v>25592</v>
          </cell>
        </row>
        <row r="110">
          <cell r="C110" t="str">
            <v>Kommunikációs szolgáltatás</v>
          </cell>
          <cell r="D110">
            <v>84960</v>
          </cell>
        </row>
        <row r="111">
          <cell r="C111" t="str">
            <v>Felügyelő mérnök költsége</v>
          </cell>
          <cell r="D111">
            <v>224979</v>
          </cell>
        </row>
        <row r="112">
          <cell r="C112" t="str">
            <v>Pénzforgalmi jutalék</v>
          </cell>
          <cell r="D112">
            <v>3300</v>
          </cell>
        </row>
        <row r="113">
          <cell r="C113" t="str">
            <v>visszautalás</v>
          </cell>
          <cell r="D113">
            <v>77614</v>
          </cell>
        </row>
        <row r="114">
          <cell r="C114" t="str">
            <v>Egyéb, a beruházás megvalósításához kapcsolódó tevékenység költsége</v>
          </cell>
          <cell r="D114">
            <v>934200</v>
          </cell>
        </row>
        <row r="115">
          <cell r="C115" t="str">
            <v>LOT1 - Királyszentistván</v>
          </cell>
          <cell r="D115">
            <v>67548720</v>
          </cell>
        </row>
        <row r="116">
          <cell r="C116" t="str">
            <v>Pénzforgalmi jutalék</v>
          </cell>
          <cell r="D116">
            <v>80000</v>
          </cell>
        </row>
        <row r="117">
          <cell r="C117" t="str">
            <v>Alapilletmények</v>
          </cell>
          <cell r="D117">
            <v>793100</v>
          </cell>
        </row>
        <row r="118">
          <cell r="C118" t="str">
            <v>Nyelvpótlék</v>
          </cell>
          <cell r="D118">
            <v>10000</v>
          </cell>
        </row>
        <row r="119">
          <cell r="C119" t="str">
            <v>vezetői illetménypótlék</v>
          </cell>
          <cell r="D119">
            <v>50000</v>
          </cell>
        </row>
        <row r="120">
          <cell r="C120" t="str">
            <v>Keresetkiegészítések</v>
          </cell>
          <cell r="D120">
            <v>98000</v>
          </cell>
        </row>
        <row r="121">
          <cell r="C121" t="str">
            <v>Társadalombiztosítási járulék</v>
          </cell>
          <cell r="D121">
            <v>201025</v>
          </cell>
        </row>
        <row r="122">
          <cell r="C122" t="str">
            <v>Munkaerőpiaci járulék</v>
          </cell>
          <cell r="D122">
            <v>16083</v>
          </cell>
        </row>
        <row r="123">
          <cell r="C123" t="str">
            <v>Startkártya járulékai</v>
          </cell>
          <cell r="D123">
            <v>14700</v>
          </cell>
        </row>
        <row r="124">
          <cell r="C124" t="str">
            <v>Munkáltató által fizetett személyi jövedelemadó</v>
          </cell>
          <cell r="D124">
            <v>1378</v>
          </cell>
        </row>
        <row r="125">
          <cell r="C125" t="str">
            <v>Könyvvizsgálati díj</v>
          </cell>
          <cell r="D125">
            <v>170000</v>
          </cell>
        </row>
        <row r="126">
          <cell r="C126" t="str">
            <v>Közlekedési költségtérítés</v>
          </cell>
          <cell r="D126">
            <v>5510</v>
          </cell>
        </row>
        <row r="127">
          <cell r="C127" t="str">
            <v>Közlekedési költségtérítés</v>
          </cell>
          <cell r="D127">
            <v>6498</v>
          </cell>
        </row>
        <row r="128">
          <cell r="C128" t="str">
            <v>Reprezentáció</v>
          </cell>
          <cell r="D128">
            <v>18712</v>
          </cell>
        </row>
        <row r="129">
          <cell r="C129" t="str">
            <v>Bérleti és lízingdíjak</v>
          </cell>
          <cell r="D129">
            <v>20000</v>
          </cell>
        </row>
        <row r="130">
          <cell r="C130" t="str">
            <v>Egyéb dologi kiadások</v>
          </cell>
          <cell r="D130">
            <v>10000</v>
          </cell>
        </row>
        <row r="131">
          <cell r="C131" t="str">
            <v>Pénzforgalmi jutalék</v>
          </cell>
          <cell r="D131">
            <v>3300</v>
          </cell>
        </row>
        <row r="132">
          <cell r="C132" t="str">
            <v>Felügyelő mérnök költsége</v>
          </cell>
          <cell r="D132">
            <v>594118</v>
          </cell>
        </row>
        <row r="133">
          <cell r="C133" t="str">
            <v>Pénzforgalmi jutalék</v>
          </cell>
          <cell r="D133">
            <v>3299</v>
          </cell>
        </row>
        <row r="134">
          <cell r="C134" t="str">
            <v>Reprezentáció</v>
          </cell>
          <cell r="D134">
            <v>30112</v>
          </cell>
        </row>
        <row r="135">
          <cell r="C135" t="str">
            <v>Kisértékű tárgyi eszköz, szellemi termékek beszerzése</v>
          </cell>
          <cell r="D135">
            <v>52140</v>
          </cell>
        </row>
        <row r="136">
          <cell r="D136">
            <v>1200000</v>
          </cell>
        </row>
        <row r="137">
          <cell r="D137">
            <v>1000000</v>
          </cell>
        </row>
        <row r="138">
          <cell r="D138">
            <v>1200000</v>
          </cell>
        </row>
        <row r="139">
          <cell r="D139">
            <v>1000000</v>
          </cell>
        </row>
        <row r="140">
          <cell r="C140" t="str">
            <v>Könyvvizsgálati díj</v>
          </cell>
          <cell r="D140">
            <v>170000</v>
          </cell>
        </row>
        <row r="141">
          <cell r="C141" t="str">
            <v>Közlekedési költségtérítés</v>
          </cell>
          <cell r="D141">
            <v>5510</v>
          </cell>
        </row>
        <row r="142">
          <cell r="C142" t="str">
            <v>Közlekedési költségtérítés</v>
          </cell>
          <cell r="D142">
            <v>5814</v>
          </cell>
        </row>
        <row r="143">
          <cell r="C143" t="str">
            <v>Reprezentáció</v>
          </cell>
          <cell r="D143">
            <v>18400</v>
          </cell>
        </row>
        <row r="144">
          <cell r="C144" t="str">
            <v>Reprezentáció</v>
          </cell>
          <cell r="D144">
            <v>36000</v>
          </cell>
        </row>
        <row r="145">
          <cell r="C145" t="str">
            <v>Reprezentáció</v>
          </cell>
          <cell r="D145">
            <v>31200</v>
          </cell>
        </row>
        <row r="146">
          <cell r="C146" t="str">
            <v>Reprezentáció</v>
          </cell>
          <cell r="D146">
            <v>2400</v>
          </cell>
        </row>
        <row r="147">
          <cell r="C147" t="str">
            <v>Reprezentáció</v>
          </cell>
          <cell r="D147">
            <v>6400</v>
          </cell>
        </row>
        <row r="148">
          <cell r="C148" t="str">
            <v>Reprezentáció</v>
          </cell>
          <cell r="D148">
            <v>19656</v>
          </cell>
        </row>
        <row r="149">
          <cell r="C149" t="str">
            <v>Reprezentáció</v>
          </cell>
          <cell r="D149">
            <v>31200</v>
          </cell>
        </row>
        <row r="150">
          <cell r="C150" t="str">
            <v>Reprezentáció</v>
          </cell>
          <cell r="D150">
            <v>38400</v>
          </cell>
        </row>
        <row r="151">
          <cell r="C151" t="str">
            <v>Alapilletmények</v>
          </cell>
          <cell r="D151">
            <v>793100</v>
          </cell>
        </row>
        <row r="152">
          <cell r="C152" t="str">
            <v>Nyelvpótlék</v>
          </cell>
          <cell r="D152">
            <v>10000</v>
          </cell>
        </row>
        <row r="153">
          <cell r="C153" t="str">
            <v>vezetői illetménypótlék</v>
          </cell>
          <cell r="D153">
            <v>50000</v>
          </cell>
        </row>
        <row r="154">
          <cell r="C154" t="str">
            <v>Társadalombiztosítási járulék</v>
          </cell>
          <cell r="D154">
            <v>180900</v>
          </cell>
        </row>
        <row r="155">
          <cell r="C155" t="str">
            <v>Munkaerőpiaci járulék</v>
          </cell>
          <cell r="D155">
            <v>14473</v>
          </cell>
        </row>
        <row r="156">
          <cell r="C156" t="str">
            <v>Startkártya járulékai</v>
          </cell>
          <cell r="D156">
            <v>12950</v>
          </cell>
        </row>
        <row r="157">
          <cell r="C157" t="str">
            <v>Munkáltató által fizetett személyi jövedelemadó</v>
          </cell>
          <cell r="D157">
            <v>1378</v>
          </cell>
        </row>
        <row r="158">
          <cell r="C158" t="str">
            <v>Egyéb anyagbeszerzés</v>
          </cell>
          <cell r="D158">
            <v>3409</v>
          </cell>
        </row>
        <row r="159">
          <cell r="C159" t="str">
            <v>Belföldi kiküldetés</v>
          </cell>
          <cell r="D159">
            <v>640</v>
          </cell>
        </row>
        <row r="160">
          <cell r="C160" t="str">
            <v>Könyv beszerzése</v>
          </cell>
          <cell r="D160">
            <v>2089</v>
          </cell>
        </row>
        <row r="161">
          <cell r="C161" t="str">
            <v>közbeszerzés - közzététel, értékelés</v>
          </cell>
          <cell r="D161">
            <v>56000</v>
          </cell>
        </row>
        <row r="162">
          <cell r="C162" t="str">
            <v>közbeszerzés - közzététel, értékelés</v>
          </cell>
          <cell r="D162">
            <v>56000</v>
          </cell>
        </row>
        <row r="163">
          <cell r="C163" t="str">
            <v>közbeszerzés - közzététel, értékelés</v>
          </cell>
          <cell r="D163">
            <v>56000</v>
          </cell>
        </row>
        <row r="164">
          <cell r="C164" t="str">
            <v>Reprezentáció</v>
          </cell>
          <cell r="D164">
            <v>32000</v>
          </cell>
        </row>
        <row r="165">
          <cell r="C165" t="str">
            <v>Reprezentáció</v>
          </cell>
          <cell r="D165">
            <v>2800</v>
          </cell>
        </row>
        <row r="166">
          <cell r="C166" t="str">
            <v>Reprezentáció</v>
          </cell>
          <cell r="D166">
            <v>2952</v>
          </cell>
        </row>
        <row r="167">
          <cell r="C167" t="str">
            <v>PR tevékenység</v>
          </cell>
          <cell r="D167">
            <v>363538</v>
          </cell>
        </row>
        <row r="168">
          <cell r="C168" t="str">
            <v>Pénzforgalmi jutalék</v>
          </cell>
          <cell r="D168">
            <v>3301</v>
          </cell>
        </row>
        <row r="169">
          <cell r="C169" t="str">
            <v>Reprezentáció</v>
          </cell>
          <cell r="D169">
            <v>50000</v>
          </cell>
        </row>
        <row r="170">
          <cell r="C170" t="str">
            <v>Pénzforgalmi jutalék</v>
          </cell>
          <cell r="D170">
            <v>1980</v>
          </cell>
        </row>
        <row r="171">
          <cell r="C171" t="str">
            <v>Hatósági engedélyek megszerzésével kapcsolatos költségek</v>
          </cell>
          <cell r="D171">
            <v>29700</v>
          </cell>
        </row>
        <row r="172">
          <cell r="C172" t="str">
            <v>Hatósági engedélyek megszerzésével kapcsolatos költségek</v>
          </cell>
          <cell r="D172">
            <v>750000</v>
          </cell>
        </row>
        <row r="173">
          <cell r="C173" t="str">
            <v>közbeszerzési dokumentáció elkészítésének költsége</v>
          </cell>
          <cell r="D173">
            <v>1500000</v>
          </cell>
        </row>
        <row r="174">
          <cell r="C174" t="str">
            <v>Egyéb dologi kiadások</v>
          </cell>
          <cell r="D174">
            <v>93000</v>
          </cell>
        </row>
        <row r="175">
          <cell r="C175" t="str">
            <v>Könyvvizsgálati díj</v>
          </cell>
          <cell r="D175">
            <v>170000</v>
          </cell>
        </row>
        <row r="176">
          <cell r="C176" t="str">
            <v>közbeszerzési dokumentáció elkészítésének költsége</v>
          </cell>
          <cell r="D176">
            <v>750000</v>
          </cell>
        </row>
        <row r="177">
          <cell r="C177" t="str">
            <v>Reprezentáció</v>
          </cell>
          <cell r="D177">
            <v>8795</v>
          </cell>
        </row>
        <row r="178">
          <cell r="C178" t="str">
            <v>Hatósági engedélyek megszerzésével kapcsolatos költségek</v>
          </cell>
          <cell r="D178">
            <v>8700</v>
          </cell>
        </row>
        <row r="179">
          <cell r="C179" t="str">
            <v>Közlekedési költségtérítés</v>
          </cell>
          <cell r="D179">
            <v>5510</v>
          </cell>
        </row>
        <row r="180">
          <cell r="C180" t="str">
            <v>Reprezentáció</v>
          </cell>
          <cell r="D180">
            <v>13230</v>
          </cell>
        </row>
        <row r="181">
          <cell r="C181" t="str">
            <v>Közlekedési költségtérítés</v>
          </cell>
          <cell r="D181">
            <v>7524</v>
          </cell>
        </row>
        <row r="182">
          <cell r="C182" t="str">
            <v>Reprezentáció</v>
          </cell>
          <cell r="D182">
            <v>2446</v>
          </cell>
        </row>
        <row r="183">
          <cell r="C183" t="str">
            <v>Reprezentáció</v>
          </cell>
          <cell r="D183">
            <v>112488</v>
          </cell>
        </row>
        <row r="184">
          <cell r="C184" t="str">
            <v>Alapilletmények</v>
          </cell>
          <cell r="D184">
            <v>793100</v>
          </cell>
        </row>
        <row r="185">
          <cell r="C185" t="str">
            <v>Nyelvpótlék</v>
          </cell>
          <cell r="D185">
            <v>10000</v>
          </cell>
        </row>
        <row r="186">
          <cell r="C186" t="str">
            <v>vezetői illetménypótlék</v>
          </cell>
          <cell r="D186">
            <v>50000</v>
          </cell>
        </row>
        <row r="187">
          <cell r="C187" t="str">
            <v>Keresetkiegészítések</v>
          </cell>
          <cell r="D187">
            <v>149700</v>
          </cell>
        </row>
        <row r="188">
          <cell r="C188" t="str">
            <v>Társadalombiztosítási járulék</v>
          </cell>
          <cell r="D188">
            <v>209575</v>
          </cell>
        </row>
        <row r="189">
          <cell r="C189" t="str">
            <v>Munkaerőpiaci járulék</v>
          </cell>
          <cell r="D189">
            <v>16767</v>
          </cell>
        </row>
        <row r="190">
          <cell r="C190" t="str">
            <v>Startkártya járulékai</v>
          </cell>
          <cell r="D190">
            <v>18410</v>
          </cell>
        </row>
        <row r="191">
          <cell r="C191" t="str">
            <v>Munkáltató által fizetett személyi jövedelemadó</v>
          </cell>
          <cell r="D191">
            <v>1378</v>
          </cell>
        </row>
        <row r="192">
          <cell r="C192" t="str">
            <v>Egyéb üzemeltetési, fenntartási szolgáltatási kiadások</v>
          </cell>
          <cell r="D192">
            <v>21000</v>
          </cell>
        </row>
        <row r="193">
          <cell r="C193" t="str">
            <v>Reprezentáció</v>
          </cell>
          <cell r="D193">
            <v>30704</v>
          </cell>
        </row>
        <row r="194">
          <cell r="C194" t="str">
            <v>Műszaki és Pénzügyi tanácsadás</v>
          </cell>
          <cell r="D194">
            <v>112500</v>
          </cell>
        </row>
        <row r="195">
          <cell r="C195" t="str">
            <v>Részletes Megvalósíthatósági Tanulmány</v>
          </cell>
          <cell r="D195">
            <v>1087200</v>
          </cell>
        </row>
        <row r="196">
          <cell r="C196" t="str">
            <v>cafeteria hozzájárulás</v>
          </cell>
          <cell r="D196">
            <v>120000</v>
          </cell>
        </row>
        <row r="197">
          <cell r="C197" t="str">
            <v>egyéd dologi kiadás</v>
          </cell>
          <cell r="D197">
            <v>7590</v>
          </cell>
        </row>
        <row r="198">
          <cell r="C198" t="str">
            <v>181/2010</v>
          </cell>
          <cell r="D198">
            <v>6000000</v>
          </cell>
        </row>
        <row r="199">
          <cell r="C199" t="str">
            <v>Alapilletmények</v>
          </cell>
          <cell r="D199">
            <v>793100</v>
          </cell>
        </row>
        <row r="200">
          <cell r="C200" t="str">
            <v>Nyelvpótlék</v>
          </cell>
          <cell r="D200">
            <v>10000</v>
          </cell>
        </row>
        <row r="201">
          <cell r="C201" t="str">
            <v>vezetői illetménypótlék</v>
          </cell>
          <cell r="D201">
            <v>50000</v>
          </cell>
        </row>
        <row r="202">
          <cell r="C202" t="str">
            <v>Keresetkiegészítések</v>
          </cell>
          <cell r="D202">
            <v>49900</v>
          </cell>
        </row>
        <row r="203">
          <cell r="C203" t="str">
            <v>Társadalombiztosítási járulék</v>
          </cell>
          <cell r="D203">
            <v>189000</v>
          </cell>
        </row>
        <row r="204">
          <cell r="C204" t="str">
            <v>Munkaerőpiaci járulék</v>
          </cell>
          <cell r="D204">
            <v>15121</v>
          </cell>
        </row>
        <row r="205">
          <cell r="C205" t="str">
            <v>Startkártya járulékai</v>
          </cell>
          <cell r="D205">
            <v>29400</v>
          </cell>
        </row>
        <row r="206">
          <cell r="C206" t="str">
            <v>Munkáltató által fizetett személyi jövedelemadó</v>
          </cell>
          <cell r="D206">
            <v>1378</v>
          </cell>
        </row>
        <row r="207">
          <cell r="C207" t="str">
            <v>Postai díjak</v>
          </cell>
          <cell r="D207">
            <v>11615</v>
          </cell>
        </row>
        <row r="208">
          <cell r="D208">
            <v>15000</v>
          </cell>
        </row>
        <row r="209">
          <cell r="C209" t="str">
            <v>LOT1 - Királyszentistván</v>
          </cell>
          <cell r="D209">
            <v>150928685</v>
          </cell>
        </row>
        <row r="210">
          <cell r="C210" t="str">
            <v>Pénzforgalmi jutalék</v>
          </cell>
          <cell r="D210">
            <v>80000</v>
          </cell>
        </row>
        <row r="211">
          <cell r="C211" t="str">
            <v>LOT2 - egyéb létesítmények</v>
          </cell>
          <cell r="D211">
            <v>67030748</v>
          </cell>
        </row>
        <row r="212">
          <cell r="C212" t="str">
            <v>Pénzforgalmi jutalék</v>
          </cell>
          <cell r="D212">
            <v>80000</v>
          </cell>
        </row>
        <row r="213">
          <cell r="C213" t="str">
            <v>Közlekedési költségtérítés</v>
          </cell>
          <cell r="D213">
            <v>5510</v>
          </cell>
        </row>
        <row r="214">
          <cell r="C214" t="str">
            <v>cafeteria hozzájárulás</v>
          </cell>
          <cell r="D214">
            <v>265500</v>
          </cell>
        </row>
        <row r="215">
          <cell r="C215" t="str">
            <v>Egyéb dologi kiadások</v>
          </cell>
          <cell r="D215">
            <v>14603</v>
          </cell>
        </row>
        <row r="216">
          <cell r="C216" t="str">
            <v>KEOP-El nem számolható költség</v>
          </cell>
          <cell r="D216">
            <v>6250</v>
          </cell>
        </row>
        <row r="217">
          <cell r="C217" t="str">
            <v>KEOP-El nem számolható költség</v>
          </cell>
          <cell r="D217">
            <v>3000</v>
          </cell>
        </row>
        <row r="218">
          <cell r="C218" t="str">
            <v>Könyvvizsgálati díj</v>
          </cell>
          <cell r="D218">
            <v>170000</v>
          </cell>
        </row>
        <row r="219">
          <cell r="C219" t="str">
            <v>Reprezentáció</v>
          </cell>
          <cell r="D219">
            <v>11000</v>
          </cell>
        </row>
        <row r="220">
          <cell r="C220" t="str">
            <v>Reprezentáció</v>
          </cell>
          <cell r="D220">
            <v>2500</v>
          </cell>
        </row>
        <row r="221">
          <cell r="C221" t="str">
            <v>KEOP-El nem számolható költség</v>
          </cell>
          <cell r="D221">
            <v>6250</v>
          </cell>
        </row>
        <row r="222">
          <cell r="C222" t="str">
            <v>Postai díjak</v>
          </cell>
          <cell r="D222">
            <v>28045</v>
          </cell>
        </row>
        <row r="223">
          <cell r="C223" t="str">
            <v>Belföldi kiküldetés</v>
          </cell>
          <cell r="D223">
            <v>2780</v>
          </cell>
        </row>
        <row r="224">
          <cell r="C224" t="str">
            <v>Reprezentáció</v>
          </cell>
          <cell r="D224">
            <v>1385</v>
          </cell>
        </row>
        <row r="225">
          <cell r="C225" t="str">
            <v>Közlekedési költségtérítés</v>
          </cell>
          <cell r="D225">
            <v>5130</v>
          </cell>
        </row>
        <row r="226">
          <cell r="C226" t="str">
            <v>Eszközbeszerzés költsége</v>
          </cell>
          <cell r="D226">
            <v>28361748.000000004</v>
          </cell>
        </row>
        <row r="227">
          <cell r="C227" t="str">
            <v>Pénzforgalmi jutalék</v>
          </cell>
          <cell r="D227">
            <v>76578</v>
          </cell>
        </row>
        <row r="228">
          <cell r="C228" t="str">
            <v>Felügyelő mérnök költsége</v>
          </cell>
          <cell r="D228">
            <v>216204.14229999998</v>
          </cell>
        </row>
        <row r="229">
          <cell r="C229" t="str">
            <v>Pénzforgalmi jutalék</v>
          </cell>
          <cell r="D229">
            <v>3301</v>
          </cell>
        </row>
        <row r="230">
          <cell r="C230" t="str">
            <v>Reprezentáció</v>
          </cell>
          <cell r="D230">
            <v>9000</v>
          </cell>
        </row>
        <row r="231">
          <cell r="C231" t="str">
            <v>Reprezentáció</v>
          </cell>
          <cell r="D231">
            <v>710</v>
          </cell>
        </row>
        <row r="232">
          <cell r="C232" t="str">
            <v>Reprezentáció</v>
          </cell>
          <cell r="D232">
            <v>25779</v>
          </cell>
        </row>
        <row r="233">
          <cell r="C233" t="str">
            <v>Könyvvizsgálati díj</v>
          </cell>
          <cell r="D233">
            <v>170000</v>
          </cell>
        </row>
        <row r="234">
          <cell r="C234" t="str">
            <v>Jogi szolgáltatás</v>
          </cell>
          <cell r="D234">
            <v>201600</v>
          </cell>
        </row>
        <row r="235">
          <cell r="C235" t="str">
            <v>Kisértékű tárgyi eszköz, szellemi termékek beszerzése</v>
          </cell>
          <cell r="D235">
            <v>113052</v>
          </cell>
        </row>
        <row r="236">
          <cell r="C236" t="str">
            <v>Belföldi kiküldetés</v>
          </cell>
          <cell r="D236">
            <v>5510</v>
          </cell>
        </row>
        <row r="237">
          <cell r="C237" t="str">
            <v>Reprezentáció</v>
          </cell>
          <cell r="D237">
            <v>1080</v>
          </cell>
        </row>
        <row r="238">
          <cell r="C238" t="str">
            <v>Belföldi kiküldetés</v>
          </cell>
          <cell r="D238">
            <v>4446</v>
          </cell>
        </row>
        <row r="239">
          <cell r="C239" t="str">
            <v>Reprezentáció</v>
          </cell>
          <cell r="D239">
            <v>996</v>
          </cell>
        </row>
        <row r="240">
          <cell r="C240" t="str">
            <v>Egyéb anyagbeszerzés</v>
          </cell>
          <cell r="D240">
            <v>22000</v>
          </cell>
        </row>
        <row r="241">
          <cell r="C241" t="str">
            <v>Reprezentáció</v>
          </cell>
          <cell r="D241">
            <v>25600</v>
          </cell>
        </row>
        <row r="242">
          <cell r="C242" t="str">
            <v>Reprezentáció</v>
          </cell>
          <cell r="D242">
            <v>2728</v>
          </cell>
        </row>
        <row r="243">
          <cell r="C243" t="str">
            <v>cafeteria hozzájárulás</v>
          </cell>
          <cell r="D243">
            <v>54000</v>
          </cell>
        </row>
        <row r="244">
          <cell r="C244" t="str">
            <v>Szállítási szolgáltatás díja</v>
          </cell>
          <cell r="D244">
            <v>5000</v>
          </cell>
        </row>
        <row r="245">
          <cell r="C245" t="str">
            <v>Eszközbeszerzés költsége</v>
          </cell>
          <cell r="D245">
            <v>8231675</v>
          </cell>
        </row>
        <row r="246">
          <cell r="C246" t="str">
            <v>Pénzforgalmi jutalék</v>
          </cell>
          <cell r="D246">
            <v>27783</v>
          </cell>
        </row>
        <row r="247">
          <cell r="D247">
            <v>1000000</v>
          </cell>
        </row>
        <row r="248">
          <cell r="C248" t="str">
            <v>Pénzforgalmi jutalék</v>
          </cell>
          <cell r="D248">
            <v>3792</v>
          </cell>
        </row>
        <row r="249">
          <cell r="C249" t="str">
            <v>Könyvvizsgálati díj</v>
          </cell>
          <cell r="D249">
            <v>170000</v>
          </cell>
        </row>
        <row r="250">
          <cell r="C250" t="str">
            <v>Eszközbeszerzés költsége</v>
          </cell>
          <cell r="D250">
            <v>11465191.5</v>
          </cell>
        </row>
        <row r="251">
          <cell r="C251" t="str">
            <v>Pénzforgalmi jutalék</v>
          </cell>
          <cell r="D251">
            <v>30956</v>
          </cell>
        </row>
        <row r="252">
          <cell r="C252" t="str">
            <v>Eszközbeszerzés költsége</v>
          </cell>
          <cell r="D252">
            <v>10449703.11</v>
          </cell>
        </row>
        <row r="253">
          <cell r="C253" t="str">
            <v>Pénzforgalmi jutalék</v>
          </cell>
          <cell r="D253">
            <v>28215</v>
          </cell>
        </row>
        <row r="254">
          <cell r="C254" t="str">
            <v>Reprezentáció</v>
          </cell>
          <cell r="D254">
            <v>5376</v>
          </cell>
        </row>
        <row r="255">
          <cell r="C255" t="str">
            <v>cafeteria hozzájárulás</v>
          </cell>
          <cell r="D255">
            <v>30000</v>
          </cell>
        </row>
        <row r="256">
          <cell r="C256" t="str">
            <v>egyéd dologi kiadás</v>
          </cell>
          <cell r="D256">
            <v>3990</v>
          </cell>
        </row>
        <row r="257">
          <cell r="C257" t="str">
            <v>egyéd dologi kiadás</v>
          </cell>
          <cell r="D257">
            <v>300000</v>
          </cell>
        </row>
        <row r="258">
          <cell r="C258" t="str">
            <v>Közlekedési költségtérítés</v>
          </cell>
          <cell r="D258">
            <v>5510</v>
          </cell>
        </row>
        <row r="259">
          <cell r="C259" t="str">
            <v>Közlekedési költségtérítés</v>
          </cell>
          <cell r="D259">
            <v>7524</v>
          </cell>
        </row>
        <row r="260">
          <cell r="C260" t="str">
            <v>KEOP-El nem számolható költség</v>
          </cell>
          <cell r="D260">
            <v>59000</v>
          </cell>
        </row>
        <row r="261">
          <cell r="C261" t="str">
            <v>KEOP-El nem számolható költség</v>
          </cell>
          <cell r="D261">
            <v>211000</v>
          </cell>
        </row>
        <row r="262">
          <cell r="C262" t="str">
            <v>KEOP-El nem számolható költség</v>
          </cell>
          <cell r="D262">
            <v>31000</v>
          </cell>
        </row>
        <row r="263">
          <cell r="C263" t="str">
            <v>KEOP-El nem számolható költség</v>
          </cell>
          <cell r="D263">
            <v>49500</v>
          </cell>
        </row>
        <row r="264">
          <cell r="C264" t="str">
            <v>KEOP-El nem számolható költség</v>
          </cell>
          <cell r="D264">
            <v>114750</v>
          </cell>
        </row>
        <row r="265">
          <cell r="C265" t="str">
            <v>Reprezentáció</v>
          </cell>
          <cell r="D265">
            <v>20592</v>
          </cell>
        </row>
        <row r="266">
          <cell r="C266" t="str">
            <v>Reprezentáció</v>
          </cell>
          <cell r="D266">
            <v>36560</v>
          </cell>
        </row>
        <row r="267">
          <cell r="C267" t="str">
            <v>Felügyelő mérnök költsége</v>
          </cell>
          <cell r="D267">
            <v>207996.86025</v>
          </cell>
        </row>
        <row r="268">
          <cell r="C268" t="str">
            <v>Pénzforgalmi jutalék</v>
          </cell>
          <cell r="D268">
            <v>3301</v>
          </cell>
        </row>
        <row r="269">
          <cell r="C269" t="str">
            <v>Felügyelő mérnök költsége</v>
          </cell>
          <cell r="D269">
            <v>107727.45749999999</v>
          </cell>
        </row>
        <row r="270">
          <cell r="C270" t="str">
            <v>Pénzforgalmi jutalék</v>
          </cell>
          <cell r="D270">
            <v>3301</v>
          </cell>
        </row>
        <row r="271">
          <cell r="C271" t="str">
            <v>PR tevékenység</v>
          </cell>
          <cell r="D271">
            <v>471680.5293</v>
          </cell>
        </row>
        <row r="272">
          <cell r="C272" t="str">
            <v>Pénzforgalmi jutalék</v>
          </cell>
          <cell r="D272">
            <v>3301</v>
          </cell>
        </row>
        <row r="273">
          <cell r="C273" t="str">
            <v>Felügyelő mérnök költsége</v>
          </cell>
          <cell r="D273">
            <v>161591.18625</v>
          </cell>
        </row>
        <row r="274">
          <cell r="C274" t="str">
            <v>Pénzforgalmi jutalék</v>
          </cell>
          <cell r="D274">
            <v>3301</v>
          </cell>
        </row>
        <row r="275">
          <cell r="C275" t="str">
            <v>Felügyelő mérnök költsége</v>
          </cell>
          <cell r="D275">
            <v>161591.18625</v>
          </cell>
        </row>
        <row r="276">
          <cell r="C276" t="str">
            <v>Pénzforgalmi jutalék</v>
          </cell>
          <cell r="D276">
            <v>3301</v>
          </cell>
        </row>
        <row r="277">
          <cell r="C277" t="str">
            <v>Kommunikációs szolgáltatás</v>
          </cell>
          <cell r="D277">
            <v>84960</v>
          </cell>
        </row>
        <row r="278">
          <cell r="C278" t="str">
            <v>Irodaszer, nyomtatvány beszerzése</v>
          </cell>
          <cell r="D278">
            <v>6300</v>
          </cell>
        </row>
        <row r="279">
          <cell r="D279">
            <v>2700</v>
          </cell>
        </row>
        <row r="280">
          <cell r="C280" t="str">
            <v>Könyvvizsgálati díj</v>
          </cell>
          <cell r="D280">
            <v>170000</v>
          </cell>
        </row>
        <row r="281">
          <cell r="C281" t="str">
            <v>Reprezentáció</v>
          </cell>
          <cell r="D281">
            <v>32012</v>
          </cell>
        </row>
        <row r="282">
          <cell r="C282" t="str">
            <v>Bérleti és lízingdíjak</v>
          </cell>
          <cell r="D282">
            <v>32000</v>
          </cell>
        </row>
        <row r="283">
          <cell r="C283" t="str">
            <v>Postai díjak</v>
          </cell>
          <cell r="D283">
            <v>3520</v>
          </cell>
        </row>
        <row r="284">
          <cell r="D284">
            <v>3000</v>
          </cell>
        </row>
        <row r="285">
          <cell r="D285">
            <v>25000</v>
          </cell>
        </row>
        <row r="286">
          <cell r="C286" t="str">
            <v>LOT1 - Királyszentistván</v>
          </cell>
          <cell r="D286">
            <v>45532629</v>
          </cell>
        </row>
        <row r="287">
          <cell r="C287" t="str">
            <v>Pénzforgalmi jutalék</v>
          </cell>
          <cell r="D287">
            <v>54460</v>
          </cell>
        </row>
        <row r="288">
          <cell r="C288" t="str">
            <v>LOT3 -hulladéksziget</v>
          </cell>
          <cell r="D288">
            <v>2617333</v>
          </cell>
        </row>
        <row r="289">
          <cell r="C289" t="str">
            <v>Pénzforgalmi jutalék</v>
          </cell>
          <cell r="D289">
            <v>3299</v>
          </cell>
        </row>
        <row r="290">
          <cell r="C290" t="str">
            <v>LOT2 - egyéb létesítmények</v>
          </cell>
          <cell r="D290">
            <v>21749539</v>
          </cell>
        </row>
        <row r="291">
          <cell r="C291" t="str">
            <v>Pénzforgalmi jutalék</v>
          </cell>
          <cell r="D291">
            <v>26098</v>
          </cell>
        </row>
        <row r="292">
          <cell r="C292" t="str">
            <v>cafeteria hozzájárulás</v>
          </cell>
          <cell r="D292">
            <v>36500</v>
          </cell>
        </row>
        <row r="293">
          <cell r="C293" t="str">
            <v>egyéd dologi kiadás</v>
          </cell>
          <cell r="D293">
            <v>4250</v>
          </cell>
        </row>
        <row r="294">
          <cell r="C294" t="str">
            <v>Kisértékű tárgyi eszköz, szellemi termékek beszerzése</v>
          </cell>
          <cell r="D294">
            <v>6598</v>
          </cell>
        </row>
        <row r="295">
          <cell r="C295" t="str">
            <v>Belföldi kiküldetés</v>
          </cell>
          <cell r="D295">
            <v>3900</v>
          </cell>
        </row>
        <row r="296">
          <cell r="C296" t="str">
            <v>Reprezentáció</v>
          </cell>
          <cell r="D296">
            <v>2376</v>
          </cell>
        </row>
        <row r="297">
          <cell r="C297" t="str">
            <v>Belföldi kiküldetés</v>
          </cell>
          <cell r="D297">
            <v>3442</v>
          </cell>
        </row>
        <row r="298">
          <cell r="C298" t="str">
            <v>Belföldi kiküldetés</v>
          </cell>
          <cell r="D298">
            <v>3442</v>
          </cell>
        </row>
        <row r="299">
          <cell r="C299" t="str">
            <v>Felügyelő mérnök költsége</v>
          </cell>
          <cell r="D299">
            <v>535894</v>
          </cell>
        </row>
        <row r="300">
          <cell r="C300" t="str">
            <v>Pénzforgalmi jutalék</v>
          </cell>
          <cell r="D300">
            <v>3301</v>
          </cell>
        </row>
        <row r="301">
          <cell r="C301" t="str">
            <v>Felügyelő mérnök költsége</v>
          </cell>
          <cell r="D301">
            <v>535894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Bevétel"/>
      <sheetName val="2. Kiadás "/>
      <sheetName val="3. Bevétel 2"/>
      <sheetName val="4. Kiadás 2"/>
      <sheetName val="5. Társ.feladat"/>
      <sheetName val="6. Többéves"/>
      <sheetName val="7. Beruházás"/>
      <sheetName val="8. Mérleg"/>
      <sheetName val="9. Létszám"/>
      <sheetName val="10. Tábla"/>
      <sheetName val="11.Hit.felv.korl"/>
      <sheetName val="12. EU.projektek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ruházás (2)"/>
      <sheetName val="Személyi jellegű kiadások  "/>
      <sheetName val="Dologi kiadás"/>
      <sheetName val="Költségvetés (2)"/>
      <sheetName val="FElhalmozás analitika KA"/>
      <sheetName val="FElhalmozás analitika Keo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norm.tám.elszám."/>
      <sheetName val="3.Onki"/>
      <sheetName val="4.Inbe"/>
      <sheetName val="5.Inki"/>
      <sheetName val="6.Önk.műk."/>
      <sheetName val="7.Beruh."/>
      <sheetName val="8.Felúj."/>
      <sheetName val="9. Képvis."/>
      <sheetName val="10.EU projektek"/>
      <sheetName val="11.Mérleg"/>
      <sheetName val="12.pm"/>
      <sheetName val="13.pe.vált."/>
      <sheetName val="14.Hitel"/>
      <sheetName val="15.Üzletrész"/>
      <sheetName val="16.Közvetett tám."/>
      <sheetName val="17.Vagyonmérl."/>
      <sheetName val="17.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ZSZ"/>
      <sheetName val="VMK"/>
      <sheetName val="Petőfi Színház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norm.tám.elszám."/>
      <sheetName val="3.onki"/>
      <sheetName val="4.inbe"/>
      <sheetName val="5.inki"/>
      <sheetName val="6.Önk.műk."/>
      <sheetName val="7.Beruh"/>
      <sheetName val="8.Felúj"/>
      <sheetName val="9.képv"/>
      <sheetName val="10.EU beru"/>
      <sheetName val="11.pfjel"/>
      <sheetName val="12.mérleg"/>
      <sheetName val="13.mérlegÖssz."/>
      <sheetName val="14.pm"/>
      <sheetName val="15. pe.vált."/>
      <sheetName val="16.hitel"/>
      <sheetName val="17.Üzletrész"/>
      <sheetName val="18.Közvetett tám."/>
      <sheetName val="19.Vagyonmérleg"/>
      <sheetName val="19.A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4.75390625" style="2" customWidth="1"/>
    <col min="2" max="2" width="7.00390625" style="33" bestFit="1" customWidth="1"/>
    <col min="3" max="5" width="5.75390625" style="33" customWidth="1"/>
    <col min="6" max="6" width="56.875" style="34" customWidth="1"/>
    <col min="7" max="7" width="12.75390625" style="35" customWidth="1"/>
    <col min="8" max="8" width="12.75390625" style="103" customWidth="1"/>
    <col min="9" max="9" width="15.75390625" style="60" customWidth="1"/>
    <col min="10" max="16384" width="9.125" style="34" customWidth="1"/>
  </cols>
  <sheetData>
    <row r="1" spans="2:9" ht="16.5">
      <c r="B1" s="345" t="s">
        <v>188</v>
      </c>
      <c r="C1" s="345"/>
      <c r="D1" s="345"/>
      <c r="E1" s="345"/>
      <c r="F1" s="345"/>
      <c r="G1" s="345"/>
      <c r="H1" s="345"/>
      <c r="I1" s="345"/>
    </row>
    <row r="2" spans="1:9" s="36" customFormat="1" ht="34.5" customHeight="1">
      <c r="A2" s="2"/>
      <c r="B2" s="346" t="s">
        <v>185</v>
      </c>
      <c r="C2" s="346"/>
      <c r="D2" s="346"/>
      <c r="E2" s="346"/>
      <c r="F2" s="346"/>
      <c r="G2" s="346"/>
      <c r="H2" s="346"/>
      <c r="I2" s="346"/>
    </row>
    <row r="3" spans="1:9" s="36" customFormat="1" ht="34.5" customHeight="1">
      <c r="A3" s="2"/>
      <c r="B3" s="347" t="s">
        <v>192</v>
      </c>
      <c r="C3" s="347"/>
      <c r="D3" s="347"/>
      <c r="E3" s="347"/>
      <c r="F3" s="347"/>
      <c r="G3" s="347"/>
      <c r="H3" s="347"/>
      <c r="I3" s="347"/>
    </row>
    <row r="4" spans="2:9" ht="16.5">
      <c r="B4" s="37"/>
      <c r="C4" s="37"/>
      <c r="D4" s="37"/>
      <c r="E4" s="37"/>
      <c r="F4" s="37"/>
      <c r="G4" s="38"/>
      <c r="H4" s="344" t="s">
        <v>8</v>
      </c>
      <c r="I4" s="344"/>
    </row>
    <row r="5" spans="2:9" ht="17.25" thickBot="1">
      <c r="B5" s="39" t="s">
        <v>12</v>
      </c>
      <c r="C5" s="39" t="s">
        <v>13</v>
      </c>
      <c r="D5" s="39" t="s">
        <v>14</v>
      </c>
      <c r="E5" s="39" t="s">
        <v>15</v>
      </c>
      <c r="F5" s="39" t="s">
        <v>16</v>
      </c>
      <c r="G5" s="40" t="s">
        <v>18</v>
      </c>
      <c r="H5" s="41" t="s">
        <v>163</v>
      </c>
      <c r="I5" s="41" t="s">
        <v>164</v>
      </c>
    </row>
    <row r="6" spans="1:22" s="43" customFormat="1" ht="57.75" thickBot="1">
      <c r="A6" s="1"/>
      <c r="B6" s="72" t="s">
        <v>62</v>
      </c>
      <c r="C6" s="73" t="s">
        <v>39</v>
      </c>
      <c r="D6" s="32" t="s">
        <v>165</v>
      </c>
      <c r="E6" s="32" t="s">
        <v>166</v>
      </c>
      <c r="F6" s="97" t="s">
        <v>9</v>
      </c>
      <c r="G6" s="98" t="s">
        <v>189</v>
      </c>
      <c r="H6" s="162" t="s">
        <v>190</v>
      </c>
      <c r="I6" s="163" t="s">
        <v>191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s="45" customFormat="1" ht="25.5" customHeight="1">
      <c r="A7" s="1"/>
      <c r="B7" s="159"/>
      <c r="C7" s="92"/>
      <c r="D7" s="93">
        <v>1</v>
      </c>
      <c r="E7" s="93"/>
      <c r="F7" s="94" t="s">
        <v>155</v>
      </c>
      <c r="G7" s="109">
        <f>SUM(G8,G14,G17,G23,)</f>
        <v>186628</v>
      </c>
      <c r="H7" s="109">
        <f>SUM(H8,H14,H17,H23,)</f>
        <v>689414</v>
      </c>
      <c r="I7" s="109">
        <v>9425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2" s="45" customFormat="1" ht="36" customHeight="1">
      <c r="A8" s="1"/>
      <c r="B8" s="51"/>
      <c r="C8" s="91"/>
      <c r="D8" s="95"/>
      <c r="E8" s="95">
        <v>1</v>
      </c>
      <c r="F8" s="91" t="s">
        <v>160</v>
      </c>
      <c r="G8" s="96">
        <f>SUM(G9,G12:G12)</f>
        <v>0</v>
      </c>
      <c r="H8" s="105">
        <f>SUM(H9,H12:H12)</f>
        <v>0</v>
      </c>
      <c r="I8" s="164">
        <v>0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9" s="48" customFormat="1" ht="17.25">
      <c r="A9" s="1"/>
      <c r="B9" s="51"/>
      <c r="C9" s="46"/>
      <c r="D9" s="37"/>
      <c r="E9" s="37"/>
      <c r="F9" s="145" t="s">
        <v>78</v>
      </c>
      <c r="G9" s="47">
        <f>SUM(G10:G11)</f>
        <v>0</v>
      </c>
      <c r="H9" s="26">
        <f>SUM(H10:H11)</f>
        <v>0</v>
      </c>
      <c r="I9" s="165">
        <v>0</v>
      </c>
    </row>
    <row r="10" spans="1:9" ht="33">
      <c r="A10" s="1"/>
      <c r="B10" s="51"/>
      <c r="C10" s="49"/>
      <c r="D10" s="49"/>
      <c r="E10" s="49"/>
      <c r="F10" s="54" t="s">
        <v>169</v>
      </c>
      <c r="G10" s="50">
        <v>0</v>
      </c>
      <c r="H10" s="52">
        <v>0</v>
      </c>
      <c r="I10" s="166">
        <v>0</v>
      </c>
    </row>
    <row r="11" spans="1:9" ht="33">
      <c r="A11" s="1"/>
      <c r="B11" s="51"/>
      <c r="C11" s="49"/>
      <c r="D11" s="49"/>
      <c r="E11" s="49"/>
      <c r="F11" s="54" t="s">
        <v>170</v>
      </c>
      <c r="G11" s="50">
        <v>0</v>
      </c>
      <c r="H11" s="52">
        <v>0</v>
      </c>
      <c r="I11" s="166">
        <v>0</v>
      </c>
    </row>
    <row r="12" spans="1:9" s="48" customFormat="1" ht="17.25">
      <c r="A12" s="1"/>
      <c r="B12" s="51"/>
      <c r="C12" s="53"/>
      <c r="D12" s="49"/>
      <c r="E12" s="49"/>
      <c r="F12" s="146" t="s">
        <v>77</v>
      </c>
      <c r="G12" s="47">
        <v>0</v>
      </c>
      <c r="H12" s="26">
        <v>0</v>
      </c>
      <c r="I12" s="167">
        <v>0</v>
      </c>
    </row>
    <row r="13" spans="1:9" ht="16.5">
      <c r="A13" s="1"/>
      <c r="B13" s="51"/>
      <c r="C13" s="49"/>
      <c r="D13" s="49"/>
      <c r="E13" s="49"/>
      <c r="F13" s="54" t="s">
        <v>20</v>
      </c>
      <c r="G13" s="50">
        <v>0</v>
      </c>
      <c r="H13" s="52">
        <v>0</v>
      </c>
      <c r="I13" s="166">
        <v>0</v>
      </c>
    </row>
    <row r="14" spans="1:9" s="78" customFormat="1" ht="36" customHeight="1">
      <c r="A14" s="1"/>
      <c r="B14" s="51"/>
      <c r="C14" s="46"/>
      <c r="D14" s="37"/>
      <c r="E14" s="37">
        <v>2</v>
      </c>
      <c r="F14" s="76" t="s">
        <v>167</v>
      </c>
      <c r="G14" s="110">
        <v>0</v>
      </c>
      <c r="H14" s="111">
        <v>0</v>
      </c>
      <c r="I14" s="168">
        <v>0</v>
      </c>
    </row>
    <row r="15" spans="1:9" s="48" customFormat="1" ht="17.25">
      <c r="A15" s="1"/>
      <c r="B15" s="51"/>
      <c r="C15" s="46"/>
      <c r="D15" s="37"/>
      <c r="E15" s="37"/>
      <c r="F15" s="146" t="s">
        <v>162</v>
      </c>
      <c r="G15" s="47">
        <v>0</v>
      </c>
      <c r="H15" s="26">
        <v>0</v>
      </c>
      <c r="I15" s="165">
        <v>0</v>
      </c>
    </row>
    <row r="16" spans="1:9" s="48" customFormat="1" ht="34.5">
      <c r="A16" s="1"/>
      <c r="B16" s="51"/>
      <c r="C16" s="46"/>
      <c r="D16" s="37"/>
      <c r="E16" s="37"/>
      <c r="F16" s="146" t="s">
        <v>5</v>
      </c>
      <c r="G16" s="47">
        <v>0</v>
      </c>
      <c r="H16" s="26">
        <v>0</v>
      </c>
      <c r="I16" s="167">
        <v>0</v>
      </c>
    </row>
    <row r="17" spans="1:9" s="78" customFormat="1" ht="36" customHeight="1">
      <c r="A17" s="1"/>
      <c r="B17" s="51"/>
      <c r="C17" s="46"/>
      <c r="D17" s="37"/>
      <c r="E17" s="37">
        <v>3</v>
      </c>
      <c r="F17" s="76" t="s">
        <v>21</v>
      </c>
      <c r="G17" s="110">
        <f>SUM(G18:G21)</f>
        <v>186628</v>
      </c>
      <c r="H17" s="110">
        <f>SUM(H18:H22)</f>
        <v>689414</v>
      </c>
      <c r="I17" s="110">
        <f>SUM(I18:I22)</f>
        <v>9425</v>
      </c>
    </row>
    <row r="18" spans="1:9" s="78" customFormat="1" ht="18" customHeight="1">
      <c r="A18" s="1"/>
      <c r="B18" s="51"/>
      <c r="C18" s="46"/>
      <c r="D18" s="37"/>
      <c r="E18" s="37"/>
      <c r="F18" s="54" t="s">
        <v>179</v>
      </c>
      <c r="G18" s="110"/>
      <c r="H18" s="52">
        <v>0</v>
      </c>
      <c r="I18" s="168">
        <v>50</v>
      </c>
    </row>
    <row r="19" spans="1:9" ht="16.5">
      <c r="A19" s="1"/>
      <c r="B19" s="51"/>
      <c r="C19" s="37"/>
      <c r="D19" s="37"/>
      <c r="E19" s="37"/>
      <c r="F19" s="54" t="s">
        <v>6</v>
      </c>
      <c r="G19" s="50">
        <v>96333</v>
      </c>
      <c r="H19" s="52">
        <v>473100</v>
      </c>
      <c r="I19" s="166">
        <v>8326</v>
      </c>
    </row>
    <row r="20" spans="1:9" ht="16.5">
      <c r="A20" s="1"/>
      <c r="B20" s="51"/>
      <c r="C20" s="37"/>
      <c r="D20" s="37"/>
      <c r="E20" s="37"/>
      <c r="F20" s="54" t="s">
        <v>180</v>
      </c>
      <c r="G20" s="50">
        <v>0</v>
      </c>
      <c r="H20" s="52">
        <v>80</v>
      </c>
      <c r="I20" s="166">
        <v>40</v>
      </c>
    </row>
    <row r="21" spans="1:12" ht="16.5">
      <c r="A21" s="1"/>
      <c r="B21" s="51"/>
      <c r="C21" s="37"/>
      <c r="D21" s="37"/>
      <c r="E21" s="37"/>
      <c r="F21" s="54" t="s">
        <v>57</v>
      </c>
      <c r="G21" s="50">
        <f>88600+1695</f>
        <v>90295</v>
      </c>
      <c r="H21" s="52">
        <f>207700+8534</f>
        <v>216234</v>
      </c>
      <c r="I21" s="166">
        <v>669</v>
      </c>
      <c r="L21" s="37"/>
    </row>
    <row r="22" spans="1:12" ht="16.5">
      <c r="A22" s="1"/>
      <c r="B22" s="51"/>
      <c r="C22" s="37"/>
      <c r="D22" s="37"/>
      <c r="E22" s="37"/>
      <c r="F22" s="54" t="s">
        <v>181</v>
      </c>
      <c r="G22" s="50"/>
      <c r="H22" s="52">
        <v>0</v>
      </c>
      <c r="I22" s="166">
        <v>340</v>
      </c>
      <c r="L22" s="37"/>
    </row>
    <row r="23" spans="1:9" s="78" customFormat="1" ht="36" customHeight="1">
      <c r="A23" s="1"/>
      <c r="B23" s="51"/>
      <c r="C23" s="46"/>
      <c r="D23" s="37"/>
      <c r="E23" s="37">
        <v>4</v>
      </c>
      <c r="F23" s="76" t="s">
        <v>24</v>
      </c>
      <c r="G23" s="110">
        <v>0</v>
      </c>
      <c r="H23" s="111">
        <v>0</v>
      </c>
      <c r="I23" s="168">
        <v>0</v>
      </c>
    </row>
    <row r="24" spans="1:22" s="45" customFormat="1" ht="36" customHeight="1">
      <c r="A24" s="1"/>
      <c r="B24" s="51"/>
      <c r="C24" s="148"/>
      <c r="D24" s="149">
        <v>2</v>
      </c>
      <c r="E24" s="149"/>
      <c r="F24" s="112" t="s">
        <v>156</v>
      </c>
      <c r="G24" s="150">
        <f>SUM(G25,G30:G30,G31:G31)</f>
        <v>5457729</v>
      </c>
      <c r="H24" s="151">
        <f>SUM(H25,H30:H30,H31:H31)</f>
        <v>1588219</v>
      </c>
      <c r="I24" s="169">
        <v>1276544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9" s="78" customFormat="1" ht="33" customHeight="1">
      <c r="A25" s="1"/>
      <c r="B25" s="51"/>
      <c r="C25" s="46"/>
      <c r="D25" s="37"/>
      <c r="E25" s="37">
        <v>5</v>
      </c>
      <c r="F25" s="76" t="s">
        <v>161</v>
      </c>
      <c r="G25" s="110">
        <f>SUM(G26,G29)</f>
        <v>4496111</v>
      </c>
      <c r="H25" s="111">
        <f>H26</f>
        <v>1499362</v>
      </c>
      <c r="I25" s="170">
        <v>1276534</v>
      </c>
    </row>
    <row r="26" spans="1:9" s="48" customFormat="1" ht="17.25">
      <c r="A26" s="1"/>
      <c r="B26" s="51"/>
      <c r="C26" s="46"/>
      <c r="D26" s="37"/>
      <c r="E26" s="37"/>
      <c r="F26" s="146" t="s">
        <v>171</v>
      </c>
      <c r="G26" s="47">
        <f>SUM(G27:G27)</f>
        <v>4496111</v>
      </c>
      <c r="H26" s="26">
        <f>SUM(H27:H28)</f>
        <v>1499362</v>
      </c>
      <c r="I26" s="165">
        <v>1276534</v>
      </c>
    </row>
    <row r="27" spans="1:9" ht="33">
      <c r="A27" s="1"/>
      <c r="B27" s="51"/>
      <c r="C27" s="49"/>
      <c r="D27" s="49"/>
      <c r="E27" s="49"/>
      <c r="F27" s="226" t="s">
        <v>182</v>
      </c>
      <c r="G27" s="52">
        <v>4496111</v>
      </c>
      <c r="H27" s="52">
        <v>1499362</v>
      </c>
      <c r="I27" s="166">
        <v>1274861</v>
      </c>
    </row>
    <row r="28" spans="1:9" ht="16.5">
      <c r="A28" s="1"/>
      <c r="B28" s="51"/>
      <c r="C28" s="49"/>
      <c r="D28" s="49"/>
      <c r="E28" s="49"/>
      <c r="F28" s="226" t="s">
        <v>183</v>
      </c>
      <c r="G28" s="52"/>
      <c r="H28" s="52">
        <v>0</v>
      </c>
      <c r="I28" s="166">
        <v>1673</v>
      </c>
    </row>
    <row r="29" spans="1:9" s="48" customFormat="1" ht="17.25">
      <c r="A29" s="1"/>
      <c r="B29" s="51"/>
      <c r="C29" s="53"/>
      <c r="D29" s="49"/>
      <c r="E29" s="49"/>
      <c r="F29" s="146" t="s">
        <v>79</v>
      </c>
      <c r="G29" s="26">
        <v>0</v>
      </c>
      <c r="H29" s="26">
        <v>0</v>
      </c>
      <c r="I29" s="167">
        <v>0</v>
      </c>
    </row>
    <row r="30" spans="1:9" s="78" customFormat="1" ht="33" customHeight="1">
      <c r="A30" s="1"/>
      <c r="B30" s="51"/>
      <c r="C30" s="46"/>
      <c r="D30" s="37"/>
      <c r="E30" s="37">
        <v>6</v>
      </c>
      <c r="F30" s="76" t="s">
        <v>23</v>
      </c>
      <c r="G30" s="110">
        <v>957056</v>
      </c>
      <c r="H30" s="111">
        <v>84295</v>
      </c>
      <c r="I30" s="168">
        <v>10</v>
      </c>
    </row>
    <row r="31" spans="1:9" s="78" customFormat="1" ht="33" customHeight="1">
      <c r="A31" s="1"/>
      <c r="B31" s="51"/>
      <c r="C31" s="46"/>
      <c r="D31" s="37"/>
      <c r="E31" s="37">
        <v>7</v>
      </c>
      <c r="F31" s="76" t="s">
        <v>25</v>
      </c>
      <c r="G31" s="77">
        <v>4562</v>
      </c>
      <c r="H31" s="106">
        <v>4562</v>
      </c>
      <c r="I31" s="171">
        <v>0</v>
      </c>
    </row>
    <row r="32" spans="1:9" s="59" customFormat="1" ht="36" customHeight="1" thickBot="1">
      <c r="A32" s="1"/>
      <c r="B32" s="51"/>
      <c r="C32" s="84"/>
      <c r="D32" s="85"/>
      <c r="E32" s="85"/>
      <c r="F32" s="86" t="s">
        <v>26</v>
      </c>
      <c r="G32" s="113">
        <f>SUM(G7,G24,)</f>
        <v>5644357</v>
      </c>
      <c r="H32" s="113">
        <f>SUM(H7,H24,)</f>
        <v>2277633</v>
      </c>
      <c r="I32" s="113">
        <v>1285969</v>
      </c>
    </row>
    <row r="33" spans="1:9" s="59" customFormat="1" ht="36" customHeight="1" thickBot="1" thickTop="1">
      <c r="A33" s="1"/>
      <c r="B33" s="51"/>
      <c r="C33" s="87"/>
      <c r="D33" s="88"/>
      <c r="E33" s="88"/>
      <c r="F33" s="89" t="s">
        <v>168</v>
      </c>
      <c r="G33" s="90">
        <f>G32-'2. Kiadás'!G17</f>
        <v>-27339</v>
      </c>
      <c r="H33" s="107">
        <f>H32-'2. Kiadás'!H17</f>
        <v>-21252</v>
      </c>
      <c r="I33" s="172">
        <v>-12692</v>
      </c>
    </row>
    <row r="34" spans="1:9" s="59" customFormat="1" ht="30" customHeight="1">
      <c r="A34" s="1"/>
      <c r="B34" s="51"/>
      <c r="C34" s="74"/>
      <c r="D34" s="82"/>
      <c r="E34" s="82">
        <v>8</v>
      </c>
      <c r="F34" s="83" t="s">
        <v>27</v>
      </c>
      <c r="G34" s="114">
        <f>SUM(G35,G38)</f>
        <v>27339</v>
      </c>
      <c r="H34" s="114">
        <f>SUM(H35,H38)</f>
        <v>21252</v>
      </c>
      <c r="I34" s="114">
        <f>SUM(I35,I38)</f>
        <v>21252</v>
      </c>
    </row>
    <row r="35" spans="1:9" s="59" customFormat="1" ht="30" customHeight="1">
      <c r="A35" s="1"/>
      <c r="B35" s="51"/>
      <c r="C35" s="79"/>
      <c r="D35" s="80"/>
      <c r="E35" s="80"/>
      <c r="F35" s="81" t="s">
        <v>80</v>
      </c>
      <c r="G35" s="115">
        <f>SUM(G36,G37)</f>
        <v>27339</v>
      </c>
      <c r="H35" s="116">
        <f>SUM(H36,H37)</f>
        <v>21252</v>
      </c>
      <c r="I35" s="173">
        <v>21252</v>
      </c>
    </row>
    <row r="36" spans="1:9" s="78" customFormat="1" ht="30" customHeight="1">
      <c r="A36" s="1"/>
      <c r="B36" s="51"/>
      <c r="C36" s="46"/>
      <c r="D36" s="37">
        <v>1</v>
      </c>
      <c r="E36" s="37"/>
      <c r="F36" s="76" t="s">
        <v>186</v>
      </c>
      <c r="G36" s="77">
        <v>0</v>
      </c>
      <c r="H36" s="106">
        <v>0</v>
      </c>
      <c r="I36" s="171">
        <v>0</v>
      </c>
    </row>
    <row r="37" spans="1:9" s="78" customFormat="1" ht="30" customHeight="1">
      <c r="A37" s="1"/>
      <c r="B37" s="51"/>
      <c r="C37" s="46"/>
      <c r="D37" s="37">
        <v>2</v>
      </c>
      <c r="E37" s="37"/>
      <c r="F37" s="76" t="s">
        <v>187</v>
      </c>
      <c r="G37" s="77">
        <v>27339</v>
      </c>
      <c r="H37" s="106">
        <v>21252</v>
      </c>
      <c r="I37" s="171">
        <v>21252</v>
      </c>
    </row>
    <row r="38" spans="1:9" s="59" customFormat="1" ht="36" customHeight="1">
      <c r="A38" s="1"/>
      <c r="B38" s="51"/>
      <c r="C38" s="79"/>
      <c r="D38" s="80"/>
      <c r="E38" s="80"/>
      <c r="F38" s="81" t="s">
        <v>81</v>
      </c>
      <c r="G38" s="115">
        <f>SUM(G39:G41)</f>
        <v>0</v>
      </c>
      <c r="H38" s="116">
        <f>SUM(H39:H41)</f>
        <v>0</v>
      </c>
      <c r="I38" s="173">
        <v>0</v>
      </c>
    </row>
    <row r="39" spans="1:9" s="78" customFormat="1" ht="30" customHeight="1">
      <c r="A39" s="1"/>
      <c r="B39" s="51"/>
      <c r="C39" s="46"/>
      <c r="D39" s="37">
        <v>2</v>
      </c>
      <c r="E39" s="37"/>
      <c r="F39" s="76" t="s">
        <v>28</v>
      </c>
      <c r="G39" s="77"/>
      <c r="H39" s="106"/>
      <c r="I39" s="171"/>
    </row>
    <row r="40" spans="1:9" ht="16.5">
      <c r="A40" s="1"/>
      <c r="B40" s="51"/>
      <c r="C40" s="37"/>
      <c r="D40" s="37"/>
      <c r="E40" s="37"/>
      <c r="F40" s="54" t="s">
        <v>28</v>
      </c>
      <c r="G40" s="50">
        <v>0</v>
      </c>
      <c r="H40" s="52">
        <v>0</v>
      </c>
      <c r="I40" s="166">
        <v>0</v>
      </c>
    </row>
    <row r="41" spans="1:9" ht="16.5">
      <c r="A41" s="1"/>
      <c r="B41" s="51"/>
      <c r="C41" s="37"/>
      <c r="D41" s="37"/>
      <c r="E41" s="37"/>
      <c r="F41" s="147" t="s">
        <v>29</v>
      </c>
      <c r="G41" s="55">
        <v>0</v>
      </c>
      <c r="H41" s="108">
        <v>0</v>
      </c>
      <c r="I41" s="174">
        <v>0</v>
      </c>
    </row>
    <row r="42" spans="1:9" s="78" customFormat="1" ht="30" customHeight="1">
      <c r="A42" s="1"/>
      <c r="B42" s="51"/>
      <c r="C42" s="46"/>
      <c r="D42" s="37"/>
      <c r="E42" s="37"/>
      <c r="F42" s="76" t="s">
        <v>30</v>
      </c>
      <c r="G42" s="77">
        <v>0</v>
      </c>
      <c r="H42" s="106">
        <v>0</v>
      </c>
      <c r="I42" s="171">
        <v>0</v>
      </c>
    </row>
    <row r="43" spans="1:9" s="59" customFormat="1" ht="36" customHeight="1" thickBot="1">
      <c r="A43" s="1"/>
      <c r="B43" s="56"/>
      <c r="C43" s="57"/>
      <c r="D43" s="71"/>
      <c r="E43" s="71"/>
      <c r="F43" s="58" t="s">
        <v>31</v>
      </c>
      <c r="G43" s="117">
        <f>SUM(G32,G34,G42:G42)</f>
        <v>5671696</v>
      </c>
      <c r="H43" s="118">
        <f>SUM(H32,H34,H42:H42)</f>
        <v>2298885</v>
      </c>
      <c r="I43" s="175">
        <v>1307221</v>
      </c>
    </row>
  </sheetData>
  <sheetProtection/>
  <mergeCells count="4">
    <mergeCell ref="H4:I4"/>
    <mergeCell ref="B1:I1"/>
    <mergeCell ref="B2:I2"/>
    <mergeCell ref="B3:I3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61" r:id="rId1"/>
  <rowBreaks count="1" manualBreakCount="1">
    <brk id="3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90" zoomScaleSheetLayoutView="90" zoomScalePageLayoutView="0" workbookViewId="0" topLeftCell="A1">
      <selection activeCell="C18" sqref="C18"/>
    </sheetView>
  </sheetViews>
  <sheetFormatPr defaultColWidth="9.00390625" defaultRowHeight="12.75"/>
  <cols>
    <col min="1" max="1" width="2.75390625" style="443" bestFit="1" customWidth="1"/>
    <col min="2" max="2" width="56.00390625" style="492" bestFit="1" customWidth="1"/>
    <col min="3" max="3" width="22.375" style="492" bestFit="1" customWidth="1"/>
    <col min="4" max="4" width="31.25390625" style="490" bestFit="1" customWidth="1"/>
    <col min="5" max="5" width="19.00390625" style="491" bestFit="1" customWidth="1"/>
    <col min="6" max="6" width="30.00390625" style="491" bestFit="1" customWidth="1"/>
    <col min="7" max="7" width="30.875" style="490" bestFit="1" customWidth="1"/>
    <col min="8" max="11" width="9.125" style="492" customWidth="1"/>
    <col min="12" max="16384" width="9.125" style="260" customWidth="1"/>
  </cols>
  <sheetData>
    <row r="1" spans="2:3" ht="18">
      <c r="B1" s="405" t="s">
        <v>250</v>
      </c>
      <c r="C1" s="405"/>
    </row>
    <row r="2" spans="1:11" s="442" customFormat="1" ht="24.75" customHeight="1">
      <c r="A2" s="440"/>
      <c r="B2" s="493" t="s">
        <v>1</v>
      </c>
      <c r="C2" s="493"/>
      <c r="D2" s="493"/>
      <c r="E2" s="493"/>
      <c r="F2" s="493"/>
      <c r="G2" s="493"/>
      <c r="H2" s="494"/>
      <c r="I2" s="494"/>
      <c r="J2" s="494"/>
      <c r="K2" s="494"/>
    </row>
    <row r="3" spans="1:11" s="442" customFormat="1" ht="24.75" customHeight="1">
      <c r="A3" s="440"/>
      <c r="B3" s="493" t="s">
        <v>175</v>
      </c>
      <c r="C3" s="493"/>
      <c r="D3" s="493"/>
      <c r="E3" s="493"/>
      <c r="F3" s="493"/>
      <c r="G3" s="493"/>
      <c r="H3" s="494"/>
      <c r="I3" s="494"/>
      <c r="J3" s="494"/>
      <c r="K3" s="494"/>
    </row>
    <row r="4" spans="1:11" s="442" customFormat="1" ht="24.75" customHeight="1">
      <c r="A4" s="440"/>
      <c r="B4" s="493" t="s">
        <v>236</v>
      </c>
      <c r="C4" s="493"/>
      <c r="D4" s="493"/>
      <c r="E4" s="493"/>
      <c r="F4" s="493"/>
      <c r="G4" s="493"/>
      <c r="H4" s="494"/>
      <c r="I4" s="494"/>
      <c r="J4" s="494"/>
      <c r="K4" s="494"/>
    </row>
    <row r="5" spans="1:11" s="442" customFormat="1" ht="24.75" customHeight="1">
      <c r="A5" s="440"/>
      <c r="B5" s="493" t="s">
        <v>237</v>
      </c>
      <c r="C5" s="493"/>
      <c r="D5" s="493"/>
      <c r="E5" s="493"/>
      <c r="F5" s="493"/>
      <c r="G5" s="493"/>
      <c r="H5" s="494"/>
      <c r="I5" s="494"/>
      <c r="J5" s="494"/>
      <c r="K5" s="494"/>
    </row>
    <row r="6" spans="2:7" ht="24.75" customHeight="1">
      <c r="B6" s="495"/>
      <c r="C6" s="495"/>
      <c r="D6" s="495"/>
      <c r="E6" s="495"/>
      <c r="F6" s="495"/>
      <c r="G6" s="495"/>
    </row>
    <row r="7" spans="1:11" s="2" customFormat="1" ht="18.75" thickBot="1">
      <c r="A7" s="443"/>
      <c r="B7" s="496" t="s">
        <v>12</v>
      </c>
      <c r="C7" s="496" t="s">
        <v>13</v>
      </c>
      <c r="D7" s="497" t="s">
        <v>14</v>
      </c>
      <c r="E7" s="498" t="s">
        <v>15</v>
      </c>
      <c r="F7" s="498" t="s">
        <v>238</v>
      </c>
      <c r="G7" s="497" t="s">
        <v>17</v>
      </c>
      <c r="H7" s="496"/>
      <c r="I7" s="496"/>
      <c r="J7" s="496"/>
      <c r="K7" s="496"/>
    </row>
    <row r="8" spans="1:7" ht="18">
      <c r="A8" s="499"/>
      <c r="B8" s="500"/>
      <c r="C8" s="501" t="s">
        <v>239</v>
      </c>
      <c r="D8" s="501" t="s">
        <v>239</v>
      </c>
      <c r="E8" s="502" t="s">
        <v>240</v>
      </c>
      <c r="F8" s="502" t="s">
        <v>241</v>
      </c>
      <c r="G8" s="501" t="s">
        <v>242</v>
      </c>
    </row>
    <row r="9" spans="1:7" ht="18">
      <c r="A9" s="499"/>
      <c r="B9" s="503" t="s">
        <v>243</v>
      </c>
      <c r="C9" s="504" t="s">
        <v>244</v>
      </c>
      <c r="D9" s="504" t="s">
        <v>245</v>
      </c>
      <c r="E9" s="505" t="s">
        <v>246</v>
      </c>
      <c r="F9" s="505" t="s">
        <v>247</v>
      </c>
      <c r="G9" s="504" t="s">
        <v>248</v>
      </c>
    </row>
    <row r="10" spans="1:7" ht="18.75" thickBot="1">
      <c r="A10" s="499"/>
      <c r="B10" s="506"/>
      <c r="C10" s="507" t="s">
        <v>122</v>
      </c>
      <c r="D10" s="507" t="s">
        <v>122</v>
      </c>
      <c r="E10" s="508" t="s">
        <v>249</v>
      </c>
      <c r="F10" s="507" t="s">
        <v>122</v>
      </c>
      <c r="G10" s="507" t="s">
        <v>122</v>
      </c>
    </row>
    <row r="11" spans="1:11" s="442" customFormat="1" ht="36" customHeight="1">
      <c r="A11" s="440">
        <v>1</v>
      </c>
      <c r="B11" s="509" t="s">
        <v>251</v>
      </c>
      <c r="C11" s="510">
        <v>1000</v>
      </c>
      <c r="D11" s="511">
        <v>0</v>
      </c>
      <c r="E11" s="512">
        <v>1</v>
      </c>
      <c r="F11" s="513">
        <v>0</v>
      </c>
      <c r="G11" s="514">
        <v>0</v>
      </c>
      <c r="H11" s="494"/>
      <c r="I11" s="494"/>
      <c r="J11" s="494"/>
      <c r="K11" s="494"/>
    </row>
    <row r="12" spans="2:7" ht="18">
      <c r="B12" s="515"/>
      <c r="C12" s="515"/>
      <c r="D12" s="516"/>
      <c r="E12" s="517"/>
      <c r="F12" s="517"/>
      <c r="G12" s="516"/>
    </row>
  </sheetData>
  <sheetProtection/>
  <mergeCells count="6">
    <mergeCell ref="B1:C1"/>
    <mergeCell ref="B2:G2"/>
    <mergeCell ref="B3:G3"/>
    <mergeCell ref="B4:G4"/>
    <mergeCell ref="B5:G5"/>
    <mergeCell ref="A8:A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2"/>
  <sheetViews>
    <sheetView view="pageBreakPreview" zoomScaleSheetLayoutView="100" zoomScalePageLayoutView="0" workbookViewId="0" topLeftCell="A1">
      <selection activeCell="P23" sqref="P23"/>
    </sheetView>
  </sheetViews>
  <sheetFormatPr defaultColWidth="9.00390625" defaultRowHeight="12.75"/>
  <cols>
    <col min="1" max="1" width="7.75390625" style="525" bestFit="1" customWidth="1"/>
    <col min="2" max="2" width="60.75390625" style="521" customWidth="1"/>
    <col min="3" max="4" width="14.75390625" style="520" customWidth="1"/>
    <col min="5" max="5" width="14.75390625" style="596" customWidth="1"/>
    <col min="6" max="10" width="14.75390625" style="520" hidden="1" customWidth="1"/>
    <col min="11" max="11" width="0" style="521" hidden="1" customWidth="1"/>
    <col min="12" max="16384" width="9.125" style="521" customWidth="1"/>
  </cols>
  <sheetData>
    <row r="1" spans="1:5" ht="15">
      <c r="A1" s="405" t="s">
        <v>420</v>
      </c>
      <c r="B1" s="405"/>
      <c r="C1" s="518"/>
      <c r="D1" s="518"/>
      <c r="E1" s="519"/>
    </row>
    <row r="2" spans="1:5" ht="15">
      <c r="A2" s="522" t="s">
        <v>175</v>
      </c>
      <c r="B2" s="522"/>
      <c r="C2" s="522"/>
      <c r="D2" s="522"/>
      <c r="E2" s="522"/>
    </row>
    <row r="3" spans="1:5" ht="15">
      <c r="A3" s="523" t="s">
        <v>252</v>
      </c>
      <c r="B3" s="523"/>
      <c r="C3" s="523"/>
      <c r="D3" s="523"/>
      <c r="E3" s="523"/>
    </row>
    <row r="4" spans="1:5" ht="15">
      <c r="A4" s="523" t="s">
        <v>253</v>
      </c>
      <c r="B4" s="523"/>
      <c r="C4" s="523"/>
      <c r="D4" s="523"/>
      <c r="E4" s="523"/>
    </row>
    <row r="5" spans="1:5" ht="15">
      <c r="A5" s="524" t="s">
        <v>254</v>
      </c>
      <c r="B5" s="524"/>
      <c r="C5" s="524"/>
      <c r="D5" s="524"/>
      <c r="E5" s="524"/>
    </row>
    <row r="6" spans="2:5" ht="15">
      <c r="B6" s="526"/>
      <c r="C6" s="527"/>
      <c r="D6" s="527"/>
      <c r="E6" s="519" t="s">
        <v>8</v>
      </c>
    </row>
    <row r="7" spans="1:10" s="525" customFormat="1" ht="15.75" thickBot="1">
      <c r="A7" s="525" t="s">
        <v>12</v>
      </c>
      <c r="B7" s="528" t="s">
        <v>13</v>
      </c>
      <c r="C7" s="529" t="s">
        <v>14</v>
      </c>
      <c r="D7" s="529" t="s">
        <v>15</v>
      </c>
      <c r="E7" s="530" t="s">
        <v>16</v>
      </c>
      <c r="F7" s="531"/>
      <c r="G7" s="531"/>
      <c r="H7" s="531"/>
      <c r="I7" s="531"/>
      <c r="J7" s="531"/>
    </row>
    <row r="8" spans="1:10" s="537" customFormat="1" ht="30.75" thickBot="1">
      <c r="A8" s="532" t="s">
        <v>19</v>
      </c>
      <c r="B8" s="533" t="s">
        <v>9</v>
      </c>
      <c r="C8" s="534" t="s">
        <v>255</v>
      </c>
      <c r="D8" s="534" t="s">
        <v>256</v>
      </c>
      <c r="E8" s="535" t="s">
        <v>257</v>
      </c>
      <c r="F8" s="536" t="s">
        <v>258</v>
      </c>
      <c r="G8" s="536" t="s">
        <v>259</v>
      </c>
      <c r="H8" s="536" t="s">
        <v>260</v>
      </c>
      <c r="I8" s="536" t="s">
        <v>261</v>
      </c>
      <c r="J8" s="536" t="s">
        <v>7</v>
      </c>
    </row>
    <row r="9" spans="1:10" s="537" customFormat="1" ht="30" customHeight="1">
      <c r="A9" s="538"/>
      <c r="B9" s="539" t="s">
        <v>262</v>
      </c>
      <c r="C9" s="540"/>
      <c r="D9" s="540"/>
      <c r="E9" s="541"/>
      <c r="F9" s="536"/>
      <c r="G9" s="536"/>
      <c r="H9" s="536"/>
      <c r="I9" s="536"/>
      <c r="J9" s="536"/>
    </row>
    <row r="10" spans="1:10" ht="15">
      <c r="A10" s="542" t="s">
        <v>263</v>
      </c>
      <c r="B10" s="597" t="s">
        <v>264</v>
      </c>
      <c r="C10" s="544">
        <v>0</v>
      </c>
      <c r="D10" s="544">
        <v>0</v>
      </c>
      <c r="E10" s="545">
        <f>IF(C10=0,0,D10/C10%)</f>
        <v>0</v>
      </c>
      <c r="F10" s="520">
        <v>51924</v>
      </c>
      <c r="G10" s="520">
        <v>32018</v>
      </c>
      <c r="H10" s="520">
        <v>16952</v>
      </c>
      <c r="I10" s="520">
        <v>4</v>
      </c>
      <c r="J10" s="520">
        <f>SUM(F10:I10)</f>
        <v>100898</v>
      </c>
    </row>
    <row r="11" spans="1:10" s="550" customFormat="1" ht="15">
      <c r="A11" s="542" t="s">
        <v>64</v>
      </c>
      <c r="B11" s="546" t="s">
        <v>428</v>
      </c>
      <c r="C11" s="547">
        <f>SUM(C12,C22)</f>
        <v>11324466</v>
      </c>
      <c r="D11" s="547">
        <f>SUM(D12,D22)</f>
        <v>11159176</v>
      </c>
      <c r="E11" s="548">
        <f aca="true" t="shared" si="0" ref="E11:E55">IF(C11=0,0,D11/C11%)</f>
        <v>98.54041682848445</v>
      </c>
      <c r="F11" s="549" t="e">
        <f>SUM(F12,F22)</f>
        <v>#REF!</v>
      </c>
      <c r="G11" s="549" t="e">
        <f>SUM(G12,G22)</f>
        <v>#REF!</v>
      </c>
      <c r="H11" s="549" t="e">
        <f>SUM(H12,H22)</f>
        <v>#REF!</v>
      </c>
      <c r="I11" s="549" t="e">
        <f>SUM(I12,I22)</f>
        <v>#REF!</v>
      </c>
      <c r="J11" s="549" t="e">
        <f>SUM(J12,J22)</f>
        <v>#REF!</v>
      </c>
    </row>
    <row r="12" spans="1:10" s="550" customFormat="1" ht="15">
      <c r="A12" s="542" t="s">
        <v>65</v>
      </c>
      <c r="B12" s="546" t="s">
        <v>429</v>
      </c>
      <c r="C12" s="547">
        <f>SUM(C13,C14:C15)+C17</f>
        <v>11324466</v>
      </c>
      <c r="D12" s="547">
        <f>SUM(D13,D14:D15)+D17</f>
        <v>11159176</v>
      </c>
      <c r="E12" s="548">
        <f t="shared" si="0"/>
        <v>98.54041682848445</v>
      </c>
      <c r="F12" s="549" t="e">
        <f>SUM(F13,F15)</f>
        <v>#REF!</v>
      </c>
      <c r="G12" s="549" t="e">
        <f>SUM(G13,G15)</f>
        <v>#REF!</v>
      </c>
      <c r="H12" s="549" t="e">
        <f>SUM(H13,H15)</f>
        <v>#REF!</v>
      </c>
      <c r="I12" s="549" t="e">
        <f>SUM(I13,I15)</f>
        <v>#REF!</v>
      </c>
      <c r="J12" s="549" t="e">
        <f>SUM(J13,J15)</f>
        <v>#REF!</v>
      </c>
    </row>
    <row r="13" spans="1:10" s="550" customFormat="1" ht="15">
      <c r="A13" s="542" t="s">
        <v>66</v>
      </c>
      <c r="B13" s="546" t="s">
        <v>421</v>
      </c>
      <c r="C13" s="547">
        <v>0</v>
      </c>
      <c r="D13" s="547">
        <v>0</v>
      </c>
      <c r="E13" s="547">
        <v>0</v>
      </c>
      <c r="F13" s="549" t="e">
        <f>SUM(#REF!)</f>
        <v>#REF!</v>
      </c>
      <c r="G13" s="549" t="e">
        <f>SUM(#REF!)</f>
        <v>#REF!</v>
      </c>
      <c r="H13" s="549" t="e">
        <f>SUM(#REF!)</f>
        <v>#REF!</v>
      </c>
      <c r="I13" s="549" t="e">
        <f>SUM(#REF!)</f>
        <v>#REF!</v>
      </c>
      <c r="J13" s="549" t="e">
        <f>SUM(#REF!)</f>
        <v>#REF!</v>
      </c>
    </row>
    <row r="14" spans="1:10" s="550" customFormat="1" ht="15">
      <c r="A14" s="542" t="s">
        <v>67</v>
      </c>
      <c r="B14" s="555" t="s">
        <v>266</v>
      </c>
      <c r="C14" s="547"/>
      <c r="D14" s="547"/>
      <c r="E14" s="548">
        <f t="shared" si="0"/>
        <v>0</v>
      </c>
      <c r="F14" s="549">
        <f>SUM(F15:F16)</f>
        <v>0</v>
      </c>
      <c r="G14" s="549">
        <f>SUM(G15:G16)</f>
        <v>0</v>
      </c>
      <c r="H14" s="549">
        <f>SUM(H15:H16)</f>
        <v>0</v>
      </c>
      <c r="I14" s="549">
        <f>SUM(I15:I16)</f>
        <v>0</v>
      </c>
      <c r="J14" s="549">
        <f>SUM(J15:J16)</f>
        <v>0</v>
      </c>
    </row>
    <row r="15" spans="1:10" s="550" customFormat="1" ht="15">
      <c r="A15" s="542" t="s">
        <v>68</v>
      </c>
      <c r="B15" s="555" t="s">
        <v>424</v>
      </c>
      <c r="C15" s="547">
        <f>SUM(C16:C16)</f>
        <v>3697143</v>
      </c>
      <c r="D15" s="547">
        <f>SUM(D16:D16)</f>
        <v>3741812</v>
      </c>
      <c r="E15" s="548">
        <f t="shared" si="0"/>
        <v>101.2082031990648</v>
      </c>
      <c r="F15" s="549">
        <f>SUM(F16:F16)</f>
        <v>0</v>
      </c>
      <c r="G15" s="549">
        <f>SUM(G16:G16)</f>
        <v>0</v>
      </c>
      <c r="H15" s="549">
        <f>SUM(H16:H16)</f>
        <v>0</v>
      </c>
      <c r="I15" s="549">
        <f>SUM(I16:I16)</f>
        <v>0</v>
      </c>
      <c r="J15" s="549">
        <f>SUM(J16:J16)</f>
        <v>0</v>
      </c>
    </row>
    <row r="16" spans="1:10" ht="15">
      <c r="A16" s="542" t="s">
        <v>422</v>
      </c>
      <c r="B16" s="551" t="s">
        <v>430</v>
      </c>
      <c r="C16" s="552">
        <v>3697143</v>
      </c>
      <c r="D16" s="552">
        <v>3741812</v>
      </c>
      <c r="E16" s="553">
        <f t="shared" si="0"/>
        <v>101.2082031990648</v>
      </c>
      <c r="H16" s="520">
        <v>0</v>
      </c>
      <c r="J16" s="520">
        <f>SUM(F16:I16)</f>
        <v>0</v>
      </c>
    </row>
    <row r="17" spans="1:10" s="550" customFormat="1" ht="15">
      <c r="A17" s="542" t="s">
        <v>267</v>
      </c>
      <c r="B17" s="546" t="s">
        <v>427</v>
      </c>
      <c r="C17" s="547">
        <f>SUM(C18:C21)</f>
        <v>7627323</v>
      </c>
      <c r="D17" s="547">
        <f>SUM(D18:D21)</f>
        <v>7417364</v>
      </c>
      <c r="E17" s="548">
        <f>IF(C17=0,0,D17/C17%)</f>
        <v>97.24727797682097</v>
      </c>
      <c r="F17" s="549">
        <f>SUM(F18:F21)</f>
        <v>321218</v>
      </c>
      <c r="G17" s="549">
        <f>SUM(G18:G21)</f>
        <v>11568</v>
      </c>
      <c r="H17" s="549">
        <f>SUM(H18:H21)</f>
        <v>83524</v>
      </c>
      <c r="I17" s="549">
        <f>SUM(I18:I21)</f>
        <v>32274</v>
      </c>
      <c r="J17" s="549">
        <f>SUM(J18:J21)</f>
        <v>448584</v>
      </c>
    </row>
    <row r="18" spans="1:10" ht="15">
      <c r="A18" s="542" t="s">
        <v>268</v>
      </c>
      <c r="B18" s="551" t="s">
        <v>285</v>
      </c>
      <c r="C18" s="552">
        <v>5497719</v>
      </c>
      <c r="D18" s="552">
        <v>4294360</v>
      </c>
      <c r="E18" s="553">
        <f>IF(C18=0,0,D18/C18%)</f>
        <v>78.11166776621359</v>
      </c>
      <c r="F18" s="520">
        <v>266196</v>
      </c>
      <c r="G18" s="520">
        <v>11568</v>
      </c>
      <c r="H18" s="520">
        <v>83524</v>
      </c>
      <c r="I18" s="520">
        <v>32274</v>
      </c>
      <c r="J18" s="520">
        <f>SUM(F18:I18)</f>
        <v>393562</v>
      </c>
    </row>
    <row r="19" spans="1:10" ht="15">
      <c r="A19" s="542" t="s">
        <v>269</v>
      </c>
      <c r="B19" s="551" t="s">
        <v>287</v>
      </c>
      <c r="C19" s="552"/>
      <c r="D19" s="552"/>
      <c r="E19" s="553">
        <f>IF(C19=0,0,D19/C19%)</f>
        <v>0</v>
      </c>
      <c r="H19" s="520">
        <v>0</v>
      </c>
      <c r="J19" s="520">
        <f>SUM(F19:I19)</f>
        <v>0</v>
      </c>
    </row>
    <row r="20" spans="1:10" ht="15">
      <c r="A20" s="542" t="s">
        <v>270</v>
      </c>
      <c r="B20" s="551" t="s">
        <v>289</v>
      </c>
      <c r="C20" s="552">
        <v>2129604</v>
      </c>
      <c r="D20" s="552">
        <v>3123004</v>
      </c>
      <c r="E20" s="553">
        <f>IF(C20=0,0,D20/C20%)</f>
        <v>146.64717008420345</v>
      </c>
      <c r="H20" s="520">
        <v>0</v>
      </c>
      <c r="J20" s="520">
        <f>SUM(F20:I20)</f>
        <v>0</v>
      </c>
    </row>
    <row r="21" spans="1:10" ht="15">
      <c r="A21" s="542" t="s">
        <v>271</v>
      </c>
      <c r="B21" s="551" t="s">
        <v>291</v>
      </c>
      <c r="C21" s="552"/>
      <c r="D21" s="552"/>
      <c r="E21" s="553">
        <f>IF(C21=0,0,D21/C21%)</f>
        <v>0</v>
      </c>
      <c r="F21" s="520">
        <v>55022</v>
      </c>
      <c r="H21" s="520">
        <v>0</v>
      </c>
      <c r="J21" s="520">
        <f>SUM(F21:I21)</f>
        <v>55022</v>
      </c>
    </row>
    <row r="22" spans="1:10" s="550" customFormat="1" ht="15">
      <c r="A22" s="542" t="s">
        <v>423</v>
      </c>
      <c r="B22" s="546" t="s">
        <v>425</v>
      </c>
      <c r="C22" s="547">
        <v>0</v>
      </c>
      <c r="D22" s="547"/>
      <c r="E22" s="548">
        <f t="shared" si="0"/>
        <v>0</v>
      </c>
      <c r="F22" s="549" t="e">
        <f>SUM(F23,F17)</f>
        <v>#REF!</v>
      </c>
      <c r="G22" s="549" t="e">
        <f>SUM(G23,G17)</f>
        <v>#REF!</v>
      </c>
      <c r="H22" s="549" t="e">
        <f>SUM(H23,H17)</f>
        <v>#REF!</v>
      </c>
      <c r="I22" s="549" t="e">
        <f>SUM(I23,I17)</f>
        <v>#REF!</v>
      </c>
      <c r="J22" s="549" t="e">
        <f>SUM(J23,J17)</f>
        <v>#REF!</v>
      </c>
    </row>
    <row r="23" spans="1:10" s="550" customFormat="1" ht="15">
      <c r="A23" s="542" t="s">
        <v>265</v>
      </c>
      <c r="B23" s="546" t="s">
        <v>426</v>
      </c>
      <c r="C23" s="547">
        <v>0</v>
      </c>
      <c r="D23" s="547"/>
      <c r="E23" s="548">
        <f t="shared" si="0"/>
        <v>0</v>
      </c>
      <c r="F23" s="549" t="e">
        <f>SUM(#REF!)</f>
        <v>#REF!</v>
      </c>
      <c r="G23" s="549" t="e">
        <f>SUM(#REF!)</f>
        <v>#REF!</v>
      </c>
      <c r="H23" s="549" t="e">
        <f>SUM(#REF!)</f>
        <v>#REF!</v>
      </c>
      <c r="I23" s="549" t="e">
        <f>SUM(#REF!)</f>
        <v>#REF!</v>
      </c>
      <c r="J23" s="549" t="e">
        <f>SUM(#REF!)</f>
        <v>#REF!</v>
      </c>
    </row>
    <row r="24" spans="1:10" s="550" customFormat="1" ht="15">
      <c r="A24" s="542" t="s">
        <v>272</v>
      </c>
      <c r="B24" s="546" t="s">
        <v>431</v>
      </c>
      <c r="C24" s="547">
        <f>C27</f>
        <v>1000</v>
      </c>
      <c r="D24" s="547">
        <f>D27</f>
        <v>1000</v>
      </c>
      <c r="E24" s="548">
        <f t="shared" si="0"/>
        <v>100</v>
      </c>
      <c r="F24" s="549">
        <f>SUM(F25,F29)</f>
        <v>6828722</v>
      </c>
      <c r="G24" s="549">
        <f>SUM(G25,G29)</f>
        <v>0</v>
      </c>
      <c r="H24" s="549">
        <f>SUM(H25,H29)</f>
        <v>0</v>
      </c>
      <c r="I24" s="549">
        <f>SUM(I25,I29)</f>
        <v>0</v>
      </c>
      <c r="J24" s="549">
        <f>SUM(J25,J29)</f>
        <v>6828722</v>
      </c>
    </row>
    <row r="25" spans="1:10" s="550" customFormat="1" ht="15">
      <c r="A25" s="542" t="s">
        <v>273</v>
      </c>
      <c r="B25" s="546" t="s">
        <v>432</v>
      </c>
      <c r="C25" s="547">
        <v>0</v>
      </c>
      <c r="D25" s="547"/>
      <c r="E25" s="548">
        <f t="shared" si="0"/>
        <v>0</v>
      </c>
      <c r="F25" s="549">
        <f>SUM(F26:F27)</f>
        <v>6828722</v>
      </c>
      <c r="G25" s="549">
        <f>SUM(G26:G27)</f>
        <v>0</v>
      </c>
      <c r="H25" s="549">
        <f>SUM(H26:H27)</f>
        <v>0</v>
      </c>
      <c r="I25" s="549">
        <f>SUM(I26:I27)</f>
        <v>0</v>
      </c>
      <c r="J25" s="549">
        <f>SUM(J26:J27)</f>
        <v>6828722</v>
      </c>
    </row>
    <row r="26" spans="1:10" s="550" customFormat="1" ht="15">
      <c r="A26" s="542" t="s">
        <v>274</v>
      </c>
      <c r="B26" s="546" t="s">
        <v>295</v>
      </c>
      <c r="C26" s="547"/>
      <c r="D26" s="547"/>
      <c r="E26" s="553">
        <f t="shared" si="0"/>
        <v>0</v>
      </c>
      <c r="F26" s="549"/>
      <c r="G26" s="549"/>
      <c r="H26" s="549">
        <v>0</v>
      </c>
      <c r="I26" s="549"/>
      <c r="J26" s="549">
        <f>SUM(F26:I26)</f>
        <v>0</v>
      </c>
    </row>
    <row r="27" spans="1:10" s="550" customFormat="1" ht="15">
      <c r="A27" s="542" t="s">
        <v>275</v>
      </c>
      <c r="B27" s="546" t="s">
        <v>433</v>
      </c>
      <c r="C27" s="547">
        <f>SUM(C28)</f>
        <v>1000</v>
      </c>
      <c r="D27" s="547">
        <f>SUM(D28)</f>
        <v>1000</v>
      </c>
      <c r="E27" s="548">
        <f t="shared" si="0"/>
        <v>100</v>
      </c>
      <c r="F27" s="549">
        <f>SUM(F28)</f>
        <v>6828722</v>
      </c>
      <c r="G27" s="549">
        <f>SUM(G28)</f>
        <v>0</v>
      </c>
      <c r="H27" s="549">
        <f>SUM(H28)</f>
        <v>0</v>
      </c>
      <c r="I27" s="549">
        <f>SUM(I28)</f>
        <v>0</v>
      </c>
      <c r="J27" s="549">
        <f>SUM(J28)</f>
        <v>6828722</v>
      </c>
    </row>
    <row r="28" spans="1:10" ht="15">
      <c r="A28" s="542" t="s">
        <v>276</v>
      </c>
      <c r="B28" s="551" t="s">
        <v>298</v>
      </c>
      <c r="C28" s="552">
        <v>1000</v>
      </c>
      <c r="D28" s="552">
        <v>1000</v>
      </c>
      <c r="E28" s="553">
        <f t="shared" si="0"/>
        <v>100</v>
      </c>
      <c r="F28" s="520">
        <v>6828722</v>
      </c>
      <c r="H28" s="520">
        <v>0</v>
      </c>
      <c r="J28" s="520">
        <f>SUM(F28:I28)</f>
        <v>6828722</v>
      </c>
    </row>
    <row r="29" spans="1:10" s="550" customFormat="1" ht="15">
      <c r="A29" s="542" t="s">
        <v>277</v>
      </c>
      <c r="B29" s="546" t="s">
        <v>437</v>
      </c>
      <c r="C29" s="547">
        <f>SUM(C30:C31)</f>
        <v>0</v>
      </c>
      <c r="D29" s="547">
        <f>SUM(D30:D31)</f>
        <v>0</v>
      </c>
      <c r="E29" s="548">
        <f t="shared" si="0"/>
        <v>0</v>
      </c>
      <c r="F29" s="549">
        <f>SUM(F30:F31)</f>
        <v>0</v>
      </c>
      <c r="G29" s="549">
        <f>SUM(G30:G31)</f>
        <v>0</v>
      </c>
      <c r="H29" s="549">
        <f>SUM(H30:H31)</f>
        <v>0</v>
      </c>
      <c r="I29" s="549">
        <f>SUM(I30:I31)</f>
        <v>0</v>
      </c>
      <c r="J29" s="549">
        <f>SUM(J30:J31)</f>
        <v>0</v>
      </c>
    </row>
    <row r="30" spans="1:10" ht="15">
      <c r="A30" s="542" t="s">
        <v>278</v>
      </c>
      <c r="B30" s="551" t="s">
        <v>301</v>
      </c>
      <c r="C30" s="552"/>
      <c r="D30" s="552"/>
      <c r="E30" s="553">
        <f t="shared" si="0"/>
        <v>0</v>
      </c>
      <c r="H30" s="520">
        <v>0</v>
      </c>
      <c r="J30" s="520">
        <f>SUM(F30:I30)</f>
        <v>0</v>
      </c>
    </row>
    <row r="31" spans="1:10" ht="15">
      <c r="A31" s="542" t="s">
        <v>279</v>
      </c>
      <c r="B31" s="551" t="s">
        <v>303</v>
      </c>
      <c r="C31" s="552"/>
      <c r="D31" s="552"/>
      <c r="E31" s="553">
        <f t="shared" si="0"/>
        <v>0</v>
      </c>
      <c r="H31" s="520">
        <v>0</v>
      </c>
      <c r="J31" s="520">
        <f>SUM(F31:I31)</f>
        <v>0</v>
      </c>
    </row>
    <row r="32" spans="1:10" s="550" customFormat="1" ht="15">
      <c r="A32" s="542" t="s">
        <v>280</v>
      </c>
      <c r="B32" s="555" t="s">
        <v>305</v>
      </c>
      <c r="C32" s="547">
        <v>0</v>
      </c>
      <c r="D32" s="547">
        <v>0</v>
      </c>
      <c r="E32" s="548">
        <f t="shared" si="0"/>
        <v>0</v>
      </c>
      <c r="F32" s="549">
        <v>6602961</v>
      </c>
      <c r="G32" s="549">
        <v>265</v>
      </c>
      <c r="H32" s="549">
        <v>0</v>
      </c>
      <c r="I32" s="549"/>
      <c r="J32" s="549">
        <f>SUM(F32:I32)</f>
        <v>6603226</v>
      </c>
    </row>
    <row r="33" spans="1:10" s="560" customFormat="1" ht="15">
      <c r="A33" s="542" t="s">
        <v>281</v>
      </c>
      <c r="B33" s="556" t="s">
        <v>438</v>
      </c>
      <c r="C33" s="557">
        <f>SUM(C10:C11,C24,C32)</f>
        <v>11325466</v>
      </c>
      <c r="D33" s="557">
        <f>SUM(D10:D11,D24,D32)</f>
        <v>11160176</v>
      </c>
      <c r="E33" s="558">
        <f t="shared" si="0"/>
        <v>98.5405457046977</v>
      </c>
      <c r="F33" s="559" t="e">
        <f>SUM(F10:F11,F24,F32)</f>
        <v>#REF!</v>
      </c>
      <c r="G33" s="559" t="e">
        <f>SUM(G10:G11,G24,G32)</f>
        <v>#REF!</v>
      </c>
      <c r="H33" s="559" t="e">
        <f>SUM(H10:H11,H24,H32)</f>
        <v>#REF!</v>
      </c>
      <c r="I33" s="559" t="e">
        <f>SUM(I10:I11,I24,I32)</f>
        <v>#REF!</v>
      </c>
      <c r="J33" s="559" t="e">
        <f>SUM(J10:J11,J24,J32)</f>
        <v>#REF!</v>
      </c>
    </row>
    <row r="34" spans="1:10" ht="15">
      <c r="A34" s="542" t="s">
        <v>282</v>
      </c>
      <c r="B34" s="561" t="s">
        <v>308</v>
      </c>
      <c r="C34" s="552"/>
      <c r="D34" s="552"/>
      <c r="E34" s="553">
        <f t="shared" si="0"/>
        <v>0</v>
      </c>
      <c r="G34" s="520">
        <v>541</v>
      </c>
      <c r="H34" s="520">
        <v>28125</v>
      </c>
      <c r="I34" s="520">
        <v>43770</v>
      </c>
      <c r="J34" s="520">
        <f>SUM(F34:I34)</f>
        <v>72436</v>
      </c>
    </row>
    <row r="35" spans="1:10" ht="15">
      <c r="A35" s="542" t="s">
        <v>283</v>
      </c>
      <c r="B35" s="561" t="s">
        <v>310</v>
      </c>
      <c r="C35" s="552"/>
      <c r="D35" s="552"/>
      <c r="E35" s="553">
        <f t="shared" si="0"/>
        <v>0</v>
      </c>
      <c r="H35" s="520">
        <v>0</v>
      </c>
      <c r="J35" s="520">
        <f>SUM(F35:I35)</f>
        <v>0</v>
      </c>
    </row>
    <row r="36" spans="1:10" s="526" customFormat="1" ht="15">
      <c r="A36" s="542" t="s">
        <v>284</v>
      </c>
      <c r="B36" s="562" t="s">
        <v>439</v>
      </c>
      <c r="C36" s="563">
        <f>SUM(C34:C35)</f>
        <v>0</v>
      </c>
      <c r="D36" s="563">
        <f>SUM(D34:D35)</f>
        <v>0</v>
      </c>
      <c r="E36" s="564">
        <f t="shared" si="0"/>
        <v>0</v>
      </c>
      <c r="F36" s="527" t="e">
        <f>SUM(F13:F13,F27,F35)</f>
        <v>#REF!</v>
      </c>
      <c r="G36" s="527" t="e">
        <f>SUM(G13:G13,G27,G35)</f>
        <v>#REF!</v>
      </c>
      <c r="H36" s="527" t="e">
        <f>SUM(H13:H13,H27,H35)</f>
        <v>#REF!</v>
      </c>
      <c r="I36" s="527" t="e">
        <f>SUM(I13:I13,I27,I35)</f>
        <v>#REF!</v>
      </c>
      <c r="J36" s="527" t="e">
        <f>SUM(J13:J13,J27,J35)</f>
        <v>#REF!</v>
      </c>
    </row>
    <row r="37" spans="1:5" ht="15">
      <c r="A37" s="542" t="s">
        <v>286</v>
      </c>
      <c r="B37" s="565" t="s">
        <v>313</v>
      </c>
      <c r="C37" s="552"/>
      <c r="D37" s="552"/>
      <c r="E37" s="553">
        <f t="shared" si="0"/>
        <v>0</v>
      </c>
    </row>
    <row r="38" spans="1:5" ht="15">
      <c r="A38" s="542" t="s">
        <v>288</v>
      </c>
      <c r="B38" s="565" t="s">
        <v>315</v>
      </c>
      <c r="C38" s="552"/>
      <c r="D38" s="552"/>
      <c r="E38" s="553">
        <f t="shared" si="0"/>
        <v>0</v>
      </c>
    </row>
    <row r="39" spans="1:5" ht="15">
      <c r="A39" s="542" t="s">
        <v>290</v>
      </c>
      <c r="B39" s="565" t="s">
        <v>317</v>
      </c>
      <c r="C39" s="552">
        <v>27339</v>
      </c>
      <c r="D39" s="552">
        <v>15004</v>
      </c>
      <c r="E39" s="553">
        <f t="shared" si="0"/>
        <v>54.88130509528513</v>
      </c>
    </row>
    <row r="40" spans="1:10" ht="15">
      <c r="A40" s="542" t="s">
        <v>292</v>
      </c>
      <c r="B40" s="561" t="s">
        <v>319</v>
      </c>
      <c r="C40" s="552"/>
      <c r="D40" s="552"/>
      <c r="E40" s="553">
        <f t="shared" si="0"/>
        <v>0</v>
      </c>
      <c r="F40" s="520">
        <v>740908</v>
      </c>
      <c r="G40" s="520">
        <v>136067</v>
      </c>
      <c r="H40" s="520">
        <v>115557</v>
      </c>
      <c r="I40" s="520">
        <v>1303</v>
      </c>
      <c r="J40" s="520">
        <f>SUM(F40:I40)</f>
        <v>993835</v>
      </c>
    </row>
    <row r="41" spans="1:5" ht="15">
      <c r="A41" s="542" t="s">
        <v>293</v>
      </c>
      <c r="B41" s="561" t="s">
        <v>321</v>
      </c>
      <c r="C41" s="552">
        <v>0</v>
      </c>
      <c r="D41" s="552">
        <v>0</v>
      </c>
      <c r="E41" s="553">
        <f t="shared" si="0"/>
        <v>0</v>
      </c>
    </row>
    <row r="42" spans="1:10" s="560" customFormat="1" ht="22.5" customHeight="1">
      <c r="A42" s="542" t="s">
        <v>294</v>
      </c>
      <c r="B42" s="556" t="s">
        <v>436</v>
      </c>
      <c r="C42" s="557">
        <f>SUM(C37:C41)</f>
        <v>27339</v>
      </c>
      <c r="D42" s="557">
        <f>SUM(D37:D41)</f>
        <v>15004</v>
      </c>
      <c r="E42" s="558">
        <f t="shared" si="0"/>
        <v>54.88130509528513</v>
      </c>
      <c r="F42" s="559" t="e">
        <f>SUM(#REF!,F29,F40)</f>
        <v>#REF!</v>
      </c>
      <c r="G42" s="559" t="e">
        <f>SUM(#REF!,G29,G40)</f>
        <v>#REF!</v>
      </c>
      <c r="H42" s="559" t="e">
        <f>SUM(#REF!,H29,H40)</f>
        <v>#REF!</v>
      </c>
      <c r="I42" s="559" t="e">
        <f>SUM(#REF!,I29,I40)</f>
        <v>#REF!</v>
      </c>
      <c r="J42" s="559" t="e">
        <f>SUM(#REF!,J29,J40)</f>
        <v>#REF!</v>
      </c>
    </row>
    <row r="43" spans="1:10" s="550" customFormat="1" ht="15">
      <c r="A43" s="542" t="s">
        <v>296</v>
      </c>
      <c r="B43" s="555" t="s">
        <v>435</v>
      </c>
      <c r="C43" s="547">
        <f>SUM(C44:C51)</f>
        <v>350667</v>
      </c>
      <c r="D43" s="547">
        <f>SUM(D44:D51)</f>
        <v>390566</v>
      </c>
      <c r="E43" s="548">
        <f t="shared" si="0"/>
        <v>111.37803100947623</v>
      </c>
      <c r="F43" s="549">
        <v>27331</v>
      </c>
      <c r="G43" s="549">
        <v>35521</v>
      </c>
      <c r="H43" s="549">
        <v>16484</v>
      </c>
      <c r="I43" s="549">
        <v>9860</v>
      </c>
      <c r="J43" s="549">
        <f>SUM(F43:I43)</f>
        <v>89196</v>
      </c>
    </row>
    <row r="44" spans="1:5" ht="30" customHeight="1">
      <c r="A44" s="542" t="s">
        <v>297</v>
      </c>
      <c r="B44" s="554" t="s">
        <v>325</v>
      </c>
      <c r="C44" s="552"/>
      <c r="D44" s="552"/>
      <c r="E44" s="553">
        <f t="shared" si="0"/>
        <v>0</v>
      </c>
    </row>
    <row r="45" spans="1:5" ht="30" customHeight="1">
      <c r="A45" s="542" t="s">
        <v>299</v>
      </c>
      <c r="B45" s="554" t="s">
        <v>327</v>
      </c>
      <c r="C45" s="552"/>
      <c r="D45" s="552"/>
      <c r="E45" s="553">
        <f t="shared" si="0"/>
        <v>0</v>
      </c>
    </row>
    <row r="46" spans="1:5" ht="15" customHeight="1">
      <c r="A46" s="542" t="s">
        <v>300</v>
      </c>
      <c r="B46" s="554" t="s">
        <v>329</v>
      </c>
      <c r="C46" s="552"/>
      <c r="D46" s="552"/>
      <c r="E46" s="553">
        <f t="shared" si="0"/>
        <v>0</v>
      </c>
    </row>
    <row r="47" spans="1:5" ht="15" customHeight="1">
      <c r="A47" s="542" t="s">
        <v>302</v>
      </c>
      <c r="B47" s="554" t="s">
        <v>331</v>
      </c>
      <c r="C47" s="552">
        <v>350667</v>
      </c>
      <c r="D47" s="552">
        <v>390566</v>
      </c>
      <c r="E47" s="553">
        <f t="shared" si="0"/>
        <v>111.37803100947623</v>
      </c>
    </row>
    <row r="48" spans="1:5" ht="15" customHeight="1">
      <c r="A48" s="542" t="s">
        <v>304</v>
      </c>
      <c r="B48" s="554" t="s">
        <v>333</v>
      </c>
      <c r="C48" s="552"/>
      <c r="D48" s="552"/>
      <c r="E48" s="553">
        <f t="shared" si="0"/>
        <v>0</v>
      </c>
    </row>
    <row r="49" spans="1:5" ht="30">
      <c r="A49" s="542" t="s">
        <v>306</v>
      </c>
      <c r="B49" s="554" t="s">
        <v>335</v>
      </c>
      <c r="C49" s="552"/>
      <c r="D49" s="552"/>
      <c r="E49" s="553">
        <f t="shared" si="0"/>
        <v>0</v>
      </c>
    </row>
    <row r="50" spans="1:5" ht="30">
      <c r="A50" s="542" t="s">
        <v>307</v>
      </c>
      <c r="B50" s="554" t="s">
        <v>337</v>
      </c>
      <c r="C50" s="552"/>
      <c r="D50" s="552"/>
      <c r="E50" s="553">
        <f t="shared" si="0"/>
        <v>0</v>
      </c>
    </row>
    <row r="51" spans="1:5" ht="30">
      <c r="A51" s="542" t="s">
        <v>309</v>
      </c>
      <c r="B51" s="554" t="s">
        <v>339</v>
      </c>
      <c r="C51" s="552"/>
      <c r="D51" s="552"/>
      <c r="E51" s="553">
        <f t="shared" si="0"/>
        <v>0</v>
      </c>
    </row>
    <row r="52" spans="1:10" s="550" customFormat="1" ht="15">
      <c r="A52" s="542" t="s">
        <v>311</v>
      </c>
      <c r="B52" s="555" t="s">
        <v>434</v>
      </c>
      <c r="C52" s="547">
        <f>SUM(C53:C60)</f>
        <v>0</v>
      </c>
      <c r="D52" s="547">
        <f>SUM(D53:D60)</f>
        <v>0</v>
      </c>
      <c r="E52" s="548">
        <f t="shared" si="0"/>
        <v>0</v>
      </c>
      <c r="F52" s="549"/>
      <c r="G52" s="549"/>
      <c r="H52" s="549"/>
      <c r="I52" s="549"/>
      <c r="J52" s="549"/>
    </row>
    <row r="53" spans="1:5" ht="30" customHeight="1">
      <c r="A53" s="542" t="s">
        <v>312</v>
      </c>
      <c r="B53" s="554" t="s">
        <v>342</v>
      </c>
      <c r="C53" s="552"/>
      <c r="D53" s="552"/>
      <c r="E53" s="553">
        <f t="shared" si="0"/>
        <v>0</v>
      </c>
    </row>
    <row r="54" spans="1:5" ht="30" customHeight="1">
      <c r="A54" s="542" t="s">
        <v>314</v>
      </c>
      <c r="B54" s="554" t="s">
        <v>344</v>
      </c>
      <c r="C54" s="552"/>
      <c r="D54" s="552"/>
      <c r="E54" s="553">
        <f t="shared" si="0"/>
        <v>0</v>
      </c>
    </row>
    <row r="55" spans="1:5" ht="30">
      <c r="A55" s="542" t="s">
        <v>316</v>
      </c>
      <c r="B55" s="554" t="s">
        <v>346</v>
      </c>
      <c r="C55" s="552"/>
      <c r="D55" s="552"/>
      <c r="E55" s="553">
        <f t="shared" si="0"/>
        <v>0</v>
      </c>
    </row>
    <row r="56" spans="1:5" ht="30">
      <c r="A56" s="542" t="s">
        <v>318</v>
      </c>
      <c r="B56" s="554" t="s">
        <v>348</v>
      </c>
      <c r="C56" s="552"/>
      <c r="D56" s="552"/>
      <c r="E56" s="553">
        <f aca="true" t="shared" si="1" ref="E56:E101">IF(C56=0,0,D56/C56%)</f>
        <v>0</v>
      </c>
    </row>
    <row r="57" spans="1:5" ht="30">
      <c r="A57" s="542" t="s">
        <v>320</v>
      </c>
      <c r="B57" s="554" t="s">
        <v>350</v>
      </c>
      <c r="C57" s="552"/>
      <c r="D57" s="552"/>
      <c r="E57" s="553">
        <f t="shared" si="1"/>
        <v>0</v>
      </c>
    </row>
    <row r="58" spans="1:5" ht="30">
      <c r="A58" s="542" t="s">
        <v>322</v>
      </c>
      <c r="B58" s="554" t="s">
        <v>352</v>
      </c>
      <c r="C58" s="552"/>
      <c r="D58" s="552"/>
      <c r="E58" s="553">
        <f t="shared" si="1"/>
        <v>0</v>
      </c>
    </row>
    <row r="59" spans="1:5" ht="30">
      <c r="A59" s="542" t="s">
        <v>323</v>
      </c>
      <c r="B59" s="554" t="s">
        <v>354</v>
      </c>
      <c r="C59" s="552"/>
      <c r="D59" s="552"/>
      <c r="E59" s="553">
        <f t="shared" si="1"/>
        <v>0</v>
      </c>
    </row>
    <row r="60" spans="1:5" ht="30">
      <c r="A60" s="542" t="s">
        <v>324</v>
      </c>
      <c r="B60" s="554" t="s">
        <v>356</v>
      </c>
      <c r="C60" s="552"/>
      <c r="D60" s="552"/>
      <c r="E60" s="553">
        <f t="shared" si="1"/>
        <v>0</v>
      </c>
    </row>
    <row r="61" spans="1:10" s="550" customFormat="1" ht="15">
      <c r="A61" s="542" t="s">
        <v>326</v>
      </c>
      <c r="B61" s="546" t="s">
        <v>358</v>
      </c>
      <c r="C61" s="547">
        <v>403</v>
      </c>
      <c r="D61" s="547">
        <v>0</v>
      </c>
      <c r="E61" s="548">
        <f t="shared" si="1"/>
        <v>0</v>
      </c>
      <c r="F61" s="549"/>
      <c r="G61" s="549"/>
      <c r="H61" s="549"/>
      <c r="I61" s="549"/>
      <c r="J61" s="549"/>
    </row>
    <row r="62" spans="1:10" s="560" customFormat="1" ht="30" customHeight="1">
      <c r="A62" s="542" t="s">
        <v>328</v>
      </c>
      <c r="B62" s="566" t="s">
        <v>360</v>
      </c>
      <c r="C62" s="557">
        <f>SUM(C43,C52,C61)</f>
        <v>351070</v>
      </c>
      <c r="D62" s="557">
        <f>SUM(D43,D52,D61)</f>
        <v>390566</v>
      </c>
      <c r="E62" s="558">
        <f t="shared" si="1"/>
        <v>111.25017802717407</v>
      </c>
      <c r="F62" s="559"/>
      <c r="G62" s="559"/>
      <c r="H62" s="559"/>
      <c r="I62" s="559"/>
      <c r="J62" s="559"/>
    </row>
    <row r="63" spans="1:5" ht="15">
      <c r="A63" s="542" t="s">
        <v>330</v>
      </c>
      <c r="B63" s="561" t="s">
        <v>362</v>
      </c>
      <c r="C63" s="552">
        <v>0</v>
      </c>
      <c r="D63" s="552">
        <v>47</v>
      </c>
      <c r="E63" s="553">
        <f t="shared" si="1"/>
        <v>0</v>
      </c>
    </row>
    <row r="64" spans="1:5" ht="30" customHeight="1">
      <c r="A64" s="542" t="s">
        <v>332</v>
      </c>
      <c r="B64" s="565" t="s">
        <v>364</v>
      </c>
      <c r="C64" s="552"/>
      <c r="D64" s="552"/>
      <c r="E64" s="553">
        <f t="shared" si="1"/>
        <v>0</v>
      </c>
    </row>
    <row r="65" spans="1:10" s="560" customFormat="1" ht="30" customHeight="1">
      <c r="A65" s="542" t="s">
        <v>334</v>
      </c>
      <c r="B65" s="566" t="s">
        <v>366</v>
      </c>
      <c r="C65" s="557">
        <f>SUM(C63:C64)</f>
        <v>0</v>
      </c>
      <c r="D65" s="557">
        <f>SUM(D63:D64)</f>
        <v>47</v>
      </c>
      <c r="E65" s="558">
        <f t="shared" si="1"/>
        <v>0</v>
      </c>
      <c r="F65" s="559"/>
      <c r="G65" s="559"/>
      <c r="H65" s="559"/>
      <c r="I65" s="559"/>
      <c r="J65" s="559"/>
    </row>
    <row r="66" spans="1:10" s="550" customFormat="1" ht="30" customHeight="1" thickBot="1">
      <c r="A66" s="542" t="s">
        <v>336</v>
      </c>
      <c r="B66" s="567" t="s">
        <v>368</v>
      </c>
      <c r="C66" s="568"/>
      <c r="D66" s="568">
        <v>0</v>
      </c>
      <c r="E66" s="569">
        <f t="shared" si="1"/>
        <v>0</v>
      </c>
      <c r="F66" s="549"/>
      <c r="G66" s="549"/>
      <c r="H66" s="549"/>
      <c r="I66" s="549"/>
      <c r="J66" s="549"/>
    </row>
    <row r="67" spans="1:10" s="573" customFormat="1" ht="30" customHeight="1" thickBot="1">
      <c r="A67" s="542" t="s">
        <v>338</v>
      </c>
      <c r="B67" s="570" t="s">
        <v>370</v>
      </c>
      <c r="C67" s="571">
        <f>SUM(C33,C36,C42,C62,C65:C66)</f>
        <v>11703875</v>
      </c>
      <c r="D67" s="571">
        <f>SUM(D33,D36,D42,D62,D65:D66)</f>
        <v>11565793</v>
      </c>
      <c r="E67" s="572">
        <f t="shared" si="1"/>
        <v>98.8202027106407</v>
      </c>
      <c r="F67" s="527" t="e">
        <f>SUM(F33,#REF!)</f>
        <v>#REF!</v>
      </c>
      <c r="G67" s="527" t="e">
        <f>SUM(G33,#REF!)</f>
        <v>#REF!</v>
      </c>
      <c r="H67" s="527" t="e">
        <f>SUM(H33,#REF!)</f>
        <v>#REF!</v>
      </c>
      <c r="I67" s="527" t="e">
        <f>SUM(I33,#REF!)</f>
        <v>#REF!</v>
      </c>
      <c r="J67" s="527" t="e">
        <f>SUM(J33,#REF!)</f>
        <v>#REF!</v>
      </c>
    </row>
    <row r="68" spans="1:10" s="573" customFormat="1" ht="30" customHeight="1">
      <c r="A68" s="542" t="s">
        <v>340</v>
      </c>
      <c r="B68" s="574" t="s">
        <v>371</v>
      </c>
      <c r="C68" s="575"/>
      <c r="D68" s="575"/>
      <c r="E68" s="576"/>
      <c r="F68" s="527"/>
      <c r="G68" s="527"/>
      <c r="H68" s="527"/>
      <c r="I68" s="527"/>
      <c r="J68" s="527"/>
    </row>
    <row r="69" spans="1:10" ht="15">
      <c r="A69" s="542" t="s">
        <v>341</v>
      </c>
      <c r="B69" s="543" t="s">
        <v>373</v>
      </c>
      <c r="C69" s="544">
        <v>12602425</v>
      </c>
      <c r="D69" s="544">
        <f>C69</f>
        <v>12602425</v>
      </c>
      <c r="E69" s="545">
        <f t="shared" si="1"/>
        <v>100</v>
      </c>
      <c r="F69" s="520">
        <v>57339086</v>
      </c>
      <c r="G69" s="520">
        <v>154134</v>
      </c>
      <c r="H69" s="520">
        <v>3666860</v>
      </c>
      <c r="I69" s="520">
        <v>416177</v>
      </c>
      <c r="J69" s="520">
        <f>SUM(F69:I69)</f>
        <v>61576257</v>
      </c>
    </row>
    <row r="70" spans="1:10" ht="15">
      <c r="A70" s="542" t="s">
        <v>343</v>
      </c>
      <c r="B70" s="561" t="s">
        <v>375</v>
      </c>
      <c r="C70" s="552"/>
      <c r="D70" s="544">
        <f>C70</f>
        <v>0</v>
      </c>
      <c r="E70" s="553">
        <f t="shared" si="1"/>
        <v>0</v>
      </c>
      <c r="F70" s="520">
        <v>8216345</v>
      </c>
      <c r="G70" s="520">
        <v>-114394</v>
      </c>
      <c r="H70" s="520">
        <v>-488525</v>
      </c>
      <c r="I70" s="520">
        <v>-75240</v>
      </c>
      <c r="J70" s="520">
        <f>SUM(F70:I70)</f>
        <v>7538186</v>
      </c>
    </row>
    <row r="71" spans="1:10" ht="15">
      <c r="A71" s="542" t="s">
        <v>345</v>
      </c>
      <c r="B71" s="561" t="s">
        <v>377</v>
      </c>
      <c r="C71" s="552">
        <v>27339</v>
      </c>
      <c r="D71" s="544">
        <f>C71</f>
        <v>27339</v>
      </c>
      <c r="E71" s="553">
        <f t="shared" si="1"/>
        <v>100</v>
      </c>
      <c r="H71" s="520">
        <v>0</v>
      </c>
      <c r="J71" s="520">
        <f>SUM(F71:I71)</f>
        <v>0</v>
      </c>
    </row>
    <row r="72" spans="1:5" ht="15">
      <c r="A72" s="542" t="s">
        <v>347</v>
      </c>
      <c r="B72" s="561" t="s">
        <v>379</v>
      </c>
      <c r="C72" s="552">
        <v>-932379</v>
      </c>
      <c r="D72" s="544">
        <f>C72</f>
        <v>-932379</v>
      </c>
      <c r="E72" s="553">
        <f t="shared" si="1"/>
        <v>99.99999999999999</v>
      </c>
    </row>
    <row r="73" spans="1:5" ht="15">
      <c r="A73" s="542" t="s">
        <v>349</v>
      </c>
      <c r="B73" s="561" t="s">
        <v>381</v>
      </c>
      <c r="C73" s="552"/>
      <c r="D73" s="552"/>
      <c r="E73" s="553">
        <f t="shared" si="1"/>
        <v>0</v>
      </c>
    </row>
    <row r="74" spans="1:5" ht="15.75" thickBot="1">
      <c r="A74" s="542" t="s">
        <v>351</v>
      </c>
      <c r="B74" s="577" t="s">
        <v>383</v>
      </c>
      <c r="C74" s="578"/>
      <c r="D74" s="578">
        <v>-147836</v>
      </c>
      <c r="E74" s="579">
        <f t="shared" si="1"/>
        <v>0</v>
      </c>
    </row>
    <row r="75" spans="1:10" s="526" customFormat="1" ht="30" customHeight="1" thickBot="1">
      <c r="A75" s="542" t="s">
        <v>353</v>
      </c>
      <c r="B75" s="570" t="s">
        <v>385</v>
      </c>
      <c r="C75" s="571">
        <f>SUM(C69:C74)</f>
        <v>11697385</v>
      </c>
      <c r="D75" s="571">
        <f>SUM(D69:D74)</f>
        <v>11549549</v>
      </c>
      <c r="E75" s="572">
        <f t="shared" si="1"/>
        <v>98.736161971244</v>
      </c>
      <c r="F75" s="527">
        <f>SUM(F69:F71)</f>
        <v>65555431</v>
      </c>
      <c r="G75" s="527">
        <f>SUM(G69:G71)</f>
        <v>39740</v>
      </c>
      <c r="H75" s="527">
        <f>SUM(H69:H71)</f>
        <v>3178335</v>
      </c>
      <c r="I75" s="527">
        <f>SUM(I69:I71)</f>
        <v>340937</v>
      </c>
      <c r="J75" s="527">
        <f>SUM(J69:J71)</f>
        <v>69114443</v>
      </c>
    </row>
    <row r="76" spans="1:10" s="526" customFormat="1" ht="30.75" thickBot="1">
      <c r="A76" s="542" t="s">
        <v>355</v>
      </c>
      <c r="B76" s="580" t="s">
        <v>387</v>
      </c>
      <c r="C76" s="571">
        <f>SUM(C77:C85)</f>
        <v>0</v>
      </c>
      <c r="D76" s="571">
        <f>SUM(D77:D85)</f>
        <v>182</v>
      </c>
      <c r="E76" s="572">
        <f t="shared" si="1"/>
        <v>0</v>
      </c>
      <c r="F76" s="527">
        <f>SUM(F77:F85)</f>
        <v>116765</v>
      </c>
      <c r="G76" s="527">
        <f>SUM(G77:G85)</f>
        <v>0</v>
      </c>
      <c r="H76" s="527">
        <f>SUM(H77:H85)</f>
        <v>685</v>
      </c>
      <c r="I76" s="527">
        <f>SUM(I77:I85)</f>
        <v>0</v>
      </c>
      <c r="J76" s="527">
        <f>SUM(J77:J85)</f>
        <v>117450</v>
      </c>
    </row>
    <row r="77" spans="1:10" s="585" customFormat="1" ht="30">
      <c r="A77" s="542" t="s">
        <v>357</v>
      </c>
      <c r="B77" s="581" t="s">
        <v>389</v>
      </c>
      <c r="C77" s="582"/>
      <c r="D77" s="582"/>
      <c r="E77" s="583">
        <f t="shared" si="1"/>
        <v>0</v>
      </c>
      <c r="F77" s="584"/>
      <c r="G77" s="584"/>
      <c r="H77" s="584">
        <v>0</v>
      </c>
      <c r="I77" s="584"/>
      <c r="J77" s="584">
        <f aca="true" t="shared" si="2" ref="J77:J85">SUM(F77:I77)</f>
        <v>0</v>
      </c>
    </row>
    <row r="78" spans="1:10" s="589" customFormat="1" ht="30" customHeight="1">
      <c r="A78" s="542" t="s">
        <v>359</v>
      </c>
      <c r="B78" s="554" t="s">
        <v>391</v>
      </c>
      <c r="C78" s="586"/>
      <c r="D78" s="586"/>
      <c r="E78" s="587">
        <f t="shared" si="1"/>
        <v>0</v>
      </c>
      <c r="F78" s="588"/>
      <c r="G78" s="588"/>
      <c r="H78" s="588">
        <v>0</v>
      </c>
      <c r="I78" s="588"/>
      <c r="J78" s="588">
        <f t="shared" si="2"/>
        <v>0</v>
      </c>
    </row>
    <row r="79" spans="1:10" s="589" customFormat="1" ht="15" customHeight="1">
      <c r="A79" s="542" t="s">
        <v>361</v>
      </c>
      <c r="B79" s="554" t="s">
        <v>393</v>
      </c>
      <c r="C79" s="586"/>
      <c r="D79" s="586"/>
      <c r="E79" s="587">
        <f t="shared" si="1"/>
        <v>0</v>
      </c>
      <c r="F79" s="588"/>
      <c r="G79" s="588"/>
      <c r="H79" s="588">
        <v>0</v>
      </c>
      <c r="I79" s="588"/>
      <c r="J79" s="588">
        <f t="shared" si="2"/>
        <v>0</v>
      </c>
    </row>
    <row r="80" spans="1:10" s="589" customFormat="1" ht="30">
      <c r="A80" s="542" t="s">
        <v>363</v>
      </c>
      <c r="B80" s="554" t="s">
        <v>395</v>
      </c>
      <c r="C80" s="586"/>
      <c r="D80" s="586"/>
      <c r="E80" s="587">
        <f t="shared" si="1"/>
        <v>0</v>
      </c>
      <c r="F80" s="588"/>
      <c r="G80" s="588"/>
      <c r="H80" s="588">
        <v>0</v>
      </c>
      <c r="I80" s="588"/>
      <c r="J80" s="588">
        <f t="shared" si="2"/>
        <v>0</v>
      </c>
    </row>
    <row r="81" spans="1:10" s="589" customFormat="1" ht="30">
      <c r="A81" s="542" t="s">
        <v>365</v>
      </c>
      <c r="B81" s="554" t="s">
        <v>397</v>
      </c>
      <c r="C81" s="586"/>
      <c r="D81" s="586"/>
      <c r="E81" s="587">
        <f t="shared" si="1"/>
        <v>0</v>
      </c>
      <c r="F81" s="588"/>
      <c r="G81" s="588"/>
      <c r="H81" s="588">
        <v>0</v>
      </c>
      <c r="I81" s="588"/>
      <c r="J81" s="588">
        <f t="shared" si="2"/>
        <v>0</v>
      </c>
    </row>
    <row r="82" spans="1:10" s="589" customFormat="1" ht="15" customHeight="1">
      <c r="A82" s="542" t="s">
        <v>367</v>
      </c>
      <c r="B82" s="554" t="s">
        <v>399</v>
      </c>
      <c r="C82" s="586"/>
      <c r="D82" s="586">
        <v>182</v>
      </c>
      <c r="E82" s="587">
        <f t="shared" si="1"/>
        <v>0</v>
      </c>
      <c r="F82" s="588"/>
      <c r="G82" s="588"/>
      <c r="H82" s="588"/>
      <c r="I82" s="588"/>
      <c r="J82" s="588"/>
    </row>
    <row r="83" spans="1:10" s="589" customFormat="1" ht="15" customHeight="1">
      <c r="A83" s="542" t="s">
        <v>369</v>
      </c>
      <c r="B83" s="554" t="s">
        <v>401</v>
      </c>
      <c r="C83" s="586"/>
      <c r="D83" s="586"/>
      <c r="E83" s="587">
        <f t="shared" si="1"/>
        <v>0</v>
      </c>
      <c r="F83" s="588"/>
      <c r="G83" s="588"/>
      <c r="H83" s="588"/>
      <c r="I83" s="588"/>
      <c r="J83" s="588"/>
    </row>
    <row r="84" spans="1:10" s="589" customFormat="1" ht="30">
      <c r="A84" s="542" t="s">
        <v>372</v>
      </c>
      <c r="B84" s="554" t="s">
        <v>403</v>
      </c>
      <c r="C84" s="586"/>
      <c r="D84" s="586"/>
      <c r="E84" s="587">
        <f t="shared" si="1"/>
        <v>0</v>
      </c>
      <c r="F84" s="588"/>
      <c r="G84" s="588"/>
      <c r="H84" s="588">
        <v>685</v>
      </c>
      <c r="I84" s="588"/>
      <c r="J84" s="588">
        <f t="shared" si="2"/>
        <v>685</v>
      </c>
    </row>
    <row r="85" spans="1:10" s="589" customFormat="1" ht="30">
      <c r="A85" s="542" t="s">
        <v>374</v>
      </c>
      <c r="B85" s="554" t="s">
        <v>405</v>
      </c>
      <c r="C85" s="586"/>
      <c r="D85" s="586"/>
      <c r="E85" s="587">
        <f t="shared" si="1"/>
        <v>0</v>
      </c>
      <c r="F85" s="588">
        <v>116765</v>
      </c>
      <c r="G85" s="588"/>
      <c r="H85" s="588">
        <v>0</v>
      </c>
      <c r="I85" s="588"/>
      <c r="J85" s="588">
        <f t="shared" si="2"/>
        <v>116765</v>
      </c>
    </row>
    <row r="86" spans="1:10" s="550" customFormat="1" ht="15">
      <c r="A86" s="542" t="s">
        <v>376</v>
      </c>
      <c r="B86" s="590" t="s">
        <v>440</v>
      </c>
      <c r="C86" s="547">
        <f>SUM(C87:C95)</f>
        <v>0</v>
      </c>
      <c r="D86" s="547">
        <f>SUM(D87:D95)</f>
        <v>8539</v>
      </c>
      <c r="E86" s="548">
        <f t="shared" si="1"/>
        <v>0</v>
      </c>
      <c r="F86" s="549">
        <f>SUM(F87:F91)</f>
        <v>3003994</v>
      </c>
      <c r="G86" s="549">
        <f>SUM(G87:G91)</f>
        <v>6044</v>
      </c>
      <c r="H86" s="549">
        <f>SUM(H87:H91)</f>
        <v>80425</v>
      </c>
      <c r="I86" s="549">
        <f>SUM(I87:I91)</f>
        <v>55919</v>
      </c>
      <c r="J86" s="549">
        <f>SUM(J87:J91)</f>
        <v>3146382</v>
      </c>
    </row>
    <row r="87" spans="1:10" ht="30">
      <c r="A87" s="542" t="s">
        <v>378</v>
      </c>
      <c r="B87" s="554" t="s">
        <v>407</v>
      </c>
      <c r="C87" s="552"/>
      <c r="D87" s="552"/>
      <c r="E87" s="553">
        <f t="shared" si="1"/>
        <v>0</v>
      </c>
      <c r="H87" s="520">
        <v>0</v>
      </c>
      <c r="J87" s="520">
        <f aca="true" t="shared" si="3" ref="J87:J96">SUM(F87:I87)</f>
        <v>0</v>
      </c>
    </row>
    <row r="88" spans="1:10" ht="30" customHeight="1">
      <c r="A88" s="542" t="s">
        <v>380</v>
      </c>
      <c r="B88" s="554" t="s">
        <v>408</v>
      </c>
      <c r="C88" s="552"/>
      <c r="D88" s="552"/>
      <c r="E88" s="553">
        <f t="shared" si="1"/>
        <v>0</v>
      </c>
      <c r="F88" s="520">
        <v>2474945</v>
      </c>
      <c r="H88" s="520">
        <v>0</v>
      </c>
      <c r="J88" s="520">
        <f t="shared" si="3"/>
        <v>2474945</v>
      </c>
    </row>
    <row r="89" spans="1:10" ht="30">
      <c r="A89" s="542" t="s">
        <v>382</v>
      </c>
      <c r="B89" s="554" t="s">
        <v>409</v>
      </c>
      <c r="C89" s="552"/>
      <c r="D89" s="552">
        <v>8539</v>
      </c>
      <c r="E89" s="553">
        <f t="shared" si="1"/>
        <v>0</v>
      </c>
      <c r="H89" s="520">
        <v>0</v>
      </c>
      <c r="J89" s="520">
        <f t="shared" si="3"/>
        <v>0</v>
      </c>
    </row>
    <row r="90" spans="1:10" ht="30">
      <c r="A90" s="542" t="s">
        <v>384</v>
      </c>
      <c r="B90" s="554" t="s">
        <v>410</v>
      </c>
      <c r="C90" s="552"/>
      <c r="D90" s="552"/>
      <c r="E90" s="553">
        <f t="shared" si="1"/>
        <v>0</v>
      </c>
      <c r="F90" s="520">
        <v>48530</v>
      </c>
      <c r="G90" s="520">
        <v>1840</v>
      </c>
      <c r="H90" s="520">
        <v>78161</v>
      </c>
      <c r="I90" s="520">
        <v>55919</v>
      </c>
      <c r="J90" s="520">
        <f t="shared" si="3"/>
        <v>184450</v>
      </c>
    </row>
    <row r="91" spans="1:10" ht="30">
      <c r="A91" s="542" t="s">
        <v>386</v>
      </c>
      <c r="B91" s="554" t="s">
        <v>411</v>
      </c>
      <c r="C91" s="552"/>
      <c r="D91" s="552"/>
      <c r="E91" s="553">
        <f t="shared" si="1"/>
        <v>0</v>
      </c>
      <c r="F91" s="520">
        <v>480519</v>
      </c>
      <c r="G91" s="520">
        <v>4204</v>
      </c>
      <c r="H91" s="520">
        <v>2264</v>
      </c>
      <c r="J91" s="520">
        <f t="shared" si="3"/>
        <v>486987</v>
      </c>
    </row>
    <row r="92" spans="1:10" ht="30">
      <c r="A92" s="542" t="s">
        <v>388</v>
      </c>
      <c r="B92" s="554" t="s">
        <v>412</v>
      </c>
      <c r="C92" s="552"/>
      <c r="D92" s="552"/>
      <c r="E92" s="553">
        <f t="shared" si="1"/>
        <v>0</v>
      </c>
      <c r="F92" s="520">
        <v>225496</v>
      </c>
      <c r="H92" s="520">
        <v>0</v>
      </c>
      <c r="J92" s="520">
        <f t="shared" si="3"/>
        <v>225496</v>
      </c>
    </row>
    <row r="93" spans="1:10" ht="15" customHeight="1">
      <c r="A93" s="542" t="s">
        <v>390</v>
      </c>
      <c r="B93" s="554" t="s">
        <v>413</v>
      </c>
      <c r="C93" s="552"/>
      <c r="D93" s="552"/>
      <c r="E93" s="553">
        <f t="shared" si="1"/>
        <v>0</v>
      </c>
      <c r="F93" s="520">
        <v>182416</v>
      </c>
      <c r="G93" s="520">
        <v>3750</v>
      </c>
      <c r="H93" s="520">
        <v>0</v>
      </c>
      <c r="J93" s="520">
        <f t="shared" si="3"/>
        <v>186166</v>
      </c>
    </row>
    <row r="94" spans="1:10" ht="30">
      <c r="A94" s="542" t="s">
        <v>392</v>
      </c>
      <c r="B94" s="554" t="s">
        <v>414</v>
      </c>
      <c r="C94" s="552"/>
      <c r="D94" s="552"/>
      <c r="E94" s="553">
        <f t="shared" si="1"/>
        <v>0</v>
      </c>
      <c r="H94" s="520">
        <v>0</v>
      </c>
      <c r="J94" s="520">
        <f t="shared" si="3"/>
        <v>0</v>
      </c>
    </row>
    <row r="95" spans="1:10" ht="30">
      <c r="A95" s="542" t="s">
        <v>394</v>
      </c>
      <c r="B95" s="554" t="s">
        <v>415</v>
      </c>
      <c r="C95" s="552"/>
      <c r="D95" s="552"/>
      <c r="E95" s="553">
        <f t="shared" si="1"/>
        <v>0</v>
      </c>
      <c r="H95" s="520">
        <v>0</v>
      </c>
      <c r="J95" s="520">
        <f t="shared" si="3"/>
        <v>0</v>
      </c>
    </row>
    <row r="96" spans="1:10" s="550" customFormat="1" ht="15">
      <c r="A96" s="542" t="s">
        <v>396</v>
      </c>
      <c r="B96" s="590" t="s">
        <v>416</v>
      </c>
      <c r="C96" s="547">
        <v>6490</v>
      </c>
      <c r="D96" s="547">
        <v>6490</v>
      </c>
      <c r="E96" s="548">
        <f t="shared" si="1"/>
        <v>99.99999999999999</v>
      </c>
      <c r="F96" s="549">
        <v>15489</v>
      </c>
      <c r="G96" s="549">
        <v>5</v>
      </c>
      <c r="H96" s="549">
        <v>373</v>
      </c>
      <c r="I96" s="549">
        <v>130</v>
      </c>
      <c r="J96" s="549">
        <f t="shared" si="3"/>
        <v>15997</v>
      </c>
    </row>
    <row r="97" spans="1:10" s="526" customFormat="1" ht="30" customHeight="1">
      <c r="A97" s="542" t="s">
        <v>398</v>
      </c>
      <c r="B97" s="591" t="s">
        <v>441</v>
      </c>
      <c r="C97" s="563">
        <f>SUM(C76,C86,C96)</f>
        <v>6490</v>
      </c>
      <c r="D97" s="563">
        <f>SUM(D76,D86,D96)</f>
        <v>15211</v>
      </c>
      <c r="E97" s="564">
        <f t="shared" si="1"/>
        <v>234.3759630200308</v>
      </c>
      <c r="F97" s="527">
        <f>SUM(F76,F86,F96)</f>
        <v>3136248</v>
      </c>
      <c r="G97" s="527">
        <f>SUM(G76,G86,G96)</f>
        <v>6049</v>
      </c>
      <c r="H97" s="527">
        <f>SUM(H76,H86,H96)</f>
        <v>81483</v>
      </c>
      <c r="I97" s="527">
        <f>SUM(I76,I86,I96)</f>
        <v>56049</v>
      </c>
      <c r="J97" s="527">
        <f>SUM(J76,J86,J96)</f>
        <v>3279829</v>
      </c>
    </row>
    <row r="98" spans="1:10" s="526" customFormat="1" ht="30" customHeight="1">
      <c r="A98" s="542" t="s">
        <v>400</v>
      </c>
      <c r="B98" s="591" t="s">
        <v>417</v>
      </c>
      <c r="C98" s="563">
        <v>0</v>
      </c>
      <c r="D98" s="563">
        <v>0</v>
      </c>
      <c r="E98" s="564">
        <f t="shared" si="1"/>
        <v>0</v>
      </c>
      <c r="F98" s="527"/>
      <c r="G98" s="527"/>
      <c r="H98" s="527"/>
      <c r="I98" s="527"/>
      <c r="J98" s="527"/>
    </row>
    <row r="99" spans="1:10" s="526" customFormat="1" ht="30" customHeight="1">
      <c r="A99" s="542" t="s">
        <v>402</v>
      </c>
      <c r="B99" s="591" t="s">
        <v>418</v>
      </c>
      <c r="C99" s="563"/>
      <c r="D99" s="563"/>
      <c r="E99" s="564">
        <f t="shared" si="1"/>
        <v>0</v>
      </c>
      <c r="F99" s="527"/>
      <c r="G99" s="527"/>
      <c r="H99" s="527"/>
      <c r="I99" s="527"/>
      <c r="J99" s="527"/>
    </row>
    <row r="100" spans="1:10" s="526" customFormat="1" ht="30" customHeight="1" thickBot="1">
      <c r="A100" s="542" t="s">
        <v>404</v>
      </c>
      <c r="B100" s="592" t="s">
        <v>419</v>
      </c>
      <c r="C100" s="593"/>
      <c r="D100" s="593">
        <v>1033</v>
      </c>
      <c r="E100" s="569">
        <f t="shared" si="1"/>
        <v>0</v>
      </c>
      <c r="F100" s="527"/>
      <c r="G100" s="527"/>
      <c r="H100" s="527"/>
      <c r="I100" s="527"/>
      <c r="J100" s="527"/>
    </row>
    <row r="101" spans="1:10" s="573" customFormat="1" ht="30" customHeight="1" thickBot="1">
      <c r="A101" s="542" t="s">
        <v>406</v>
      </c>
      <c r="B101" s="594" t="s">
        <v>442</v>
      </c>
      <c r="C101" s="571">
        <f>SUM(C75,C97:C100)</f>
        <v>11703875</v>
      </c>
      <c r="D101" s="571">
        <f>SUM(D75,D97:D100)</f>
        <v>11565793</v>
      </c>
      <c r="E101" s="595">
        <f t="shared" si="1"/>
        <v>98.8202027106407</v>
      </c>
      <c r="F101" s="527" t="e">
        <f>SUM(F75,#REF!,F97)</f>
        <v>#REF!</v>
      </c>
      <c r="G101" s="527" t="e">
        <f>SUM(G75,#REF!,G97)</f>
        <v>#REF!</v>
      </c>
      <c r="H101" s="527" t="e">
        <f>SUM(H75,#REF!,H97)</f>
        <v>#REF!</v>
      </c>
      <c r="I101" s="527" t="e">
        <f>SUM(I75,#REF!,I97)</f>
        <v>#REF!</v>
      </c>
      <c r="J101" s="527" t="e">
        <f>SUM(J75,#REF!,J97)</f>
        <v>#REF!</v>
      </c>
    </row>
    <row r="102" spans="3:10" ht="15">
      <c r="C102" s="520">
        <f>+C67-C101</f>
        <v>0</v>
      </c>
      <c r="D102" s="520">
        <f>+D67-D101</f>
        <v>0</v>
      </c>
      <c r="E102" s="530"/>
      <c r="F102" s="520" t="e">
        <f>+F67-F101</f>
        <v>#REF!</v>
      </c>
      <c r="G102" s="520" t="e">
        <f>+G67-G101</f>
        <v>#REF!</v>
      </c>
      <c r="H102" s="520" t="e">
        <f>+H67-H101</f>
        <v>#REF!</v>
      </c>
      <c r="I102" s="520" t="e">
        <f>+I67-I101</f>
        <v>#REF!</v>
      </c>
      <c r="J102" s="520" t="e">
        <f>+J67-J101</f>
        <v>#REF!</v>
      </c>
    </row>
  </sheetData>
  <sheetProtection/>
  <mergeCells count="5">
    <mergeCell ref="A1:B1"/>
    <mergeCell ref="A2:E2"/>
    <mergeCell ref="A3:E3"/>
    <mergeCell ref="A4:E4"/>
    <mergeCell ref="A5:E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  <rowBreaks count="2" manualBreakCount="2">
    <brk id="42" max="4" man="1"/>
    <brk id="6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view="pageBreakPreview" zoomScaleSheetLayoutView="100" zoomScalePageLayoutView="0" workbookViewId="0" topLeftCell="A1">
      <selection activeCell="G6" sqref="G6:I6"/>
    </sheetView>
  </sheetViews>
  <sheetFormatPr defaultColWidth="9.00390625" defaultRowHeight="12.75"/>
  <cols>
    <col min="1" max="1" width="3.75390625" style="31" customWidth="1"/>
    <col min="2" max="2" width="5.75390625" style="64" customWidth="1"/>
    <col min="3" max="5" width="5.75390625" style="63" customWidth="1"/>
    <col min="6" max="6" width="55.75390625" style="61" customWidth="1"/>
    <col min="7" max="8" width="12.75390625" style="61" customWidth="1"/>
    <col min="9" max="9" width="15.75390625" style="61" customWidth="1"/>
    <col min="10" max="16384" width="9.125" style="61" customWidth="1"/>
  </cols>
  <sheetData>
    <row r="1" spans="1:9" s="34" customFormat="1" ht="16.5">
      <c r="A1" s="2"/>
      <c r="B1" s="345" t="s">
        <v>194</v>
      </c>
      <c r="C1" s="345"/>
      <c r="D1" s="345"/>
      <c r="E1" s="345"/>
      <c r="F1" s="345"/>
      <c r="G1" s="345"/>
      <c r="H1" s="345"/>
      <c r="I1" s="345"/>
    </row>
    <row r="2" spans="1:9" s="99" customFormat="1" ht="24.75" customHeight="1">
      <c r="A2" s="102"/>
      <c r="B2" s="349" t="s">
        <v>175</v>
      </c>
      <c r="C2" s="349"/>
      <c r="D2" s="349"/>
      <c r="E2" s="349"/>
      <c r="F2" s="349"/>
      <c r="G2" s="349"/>
      <c r="H2" s="349"/>
      <c r="I2" s="349"/>
    </row>
    <row r="3" spans="1:9" s="99" customFormat="1" ht="24.75" customHeight="1">
      <c r="A3" s="102"/>
      <c r="B3" s="349" t="s">
        <v>193</v>
      </c>
      <c r="C3" s="349"/>
      <c r="D3" s="349"/>
      <c r="E3" s="349"/>
      <c r="F3" s="349"/>
      <c r="G3" s="349"/>
      <c r="H3" s="349"/>
      <c r="I3" s="349"/>
    </row>
    <row r="4" spans="1:9" s="141" customFormat="1" ht="14.25">
      <c r="A4" s="31"/>
      <c r="B4" s="136"/>
      <c r="C4" s="138"/>
      <c r="D4" s="31"/>
      <c r="E4" s="138"/>
      <c r="F4" s="139"/>
      <c r="G4" s="140"/>
      <c r="H4" s="348" t="s">
        <v>8</v>
      </c>
      <c r="I4" s="348"/>
    </row>
    <row r="5" spans="2:9" s="31" customFormat="1" ht="15" thickBot="1">
      <c r="B5" s="136" t="s">
        <v>12</v>
      </c>
      <c r="C5" s="31" t="s">
        <v>13</v>
      </c>
      <c r="D5" s="31" t="s">
        <v>14</v>
      </c>
      <c r="E5" s="31" t="s">
        <v>15</v>
      </c>
      <c r="F5" s="31" t="s">
        <v>16</v>
      </c>
      <c r="G5" s="31" t="s">
        <v>18</v>
      </c>
      <c r="H5" s="137" t="s">
        <v>163</v>
      </c>
      <c r="I5" s="137" t="s">
        <v>164</v>
      </c>
    </row>
    <row r="6" spans="1:9" s="101" customFormat="1" ht="57.75" thickBot="1">
      <c r="A6" s="102"/>
      <c r="B6" s="309" t="s">
        <v>10</v>
      </c>
      <c r="C6" s="310" t="s">
        <v>39</v>
      </c>
      <c r="D6" s="311" t="s">
        <v>165</v>
      </c>
      <c r="E6" s="311" t="s">
        <v>166</v>
      </c>
      <c r="F6" s="312" t="s">
        <v>9</v>
      </c>
      <c r="G6" s="98" t="s">
        <v>189</v>
      </c>
      <c r="H6" s="162" t="s">
        <v>190</v>
      </c>
      <c r="I6" s="163" t="s">
        <v>191</v>
      </c>
    </row>
    <row r="7" spans="1:9" s="69" customFormat="1" ht="25.5" customHeight="1">
      <c r="A7" s="31"/>
      <c r="B7" s="313"/>
      <c r="C7" s="314"/>
      <c r="D7" s="315">
        <v>1</v>
      </c>
      <c r="E7" s="314"/>
      <c r="F7" s="316" t="s">
        <v>150</v>
      </c>
      <c r="G7" s="316">
        <f>12677+4004+169947</f>
        <v>186628</v>
      </c>
      <c r="H7" s="316">
        <f>12677+4004+105600</f>
        <v>122281</v>
      </c>
      <c r="I7" s="316">
        <f>10129+2911+23842</f>
        <v>36882</v>
      </c>
    </row>
    <row r="8" spans="2:9" ht="25.5" customHeight="1">
      <c r="B8" s="313"/>
      <c r="C8" s="314"/>
      <c r="D8" s="314"/>
      <c r="E8" s="314"/>
      <c r="F8" s="316" t="s">
        <v>157</v>
      </c>
      <c r="G8" s="316">
        <f>SUM(G9,G10)</f>
        <v>427495</v>
      </c>
      <c r="H8" s="316">
        <f>SUM(H9,H10)</f>
        <v>567133</v>
      </c>
      <c r="I8" s="316">
        <f>SUM(I9,I10)</f>
        <v>0</v>
      </c>
    </row>
    <row r="9" spans="1:9" s="142" customFormat="1" ht="25.5" customHeight="1">
      <c r="A9" s="31"/>
      <c r="B9" s="317"/>
      <c r="C9" s="318"/>
      <c r="D9" s="315">
        <v>1</v>
      </c>
      <c r="E9" s="318"/>
      <c r="F9" s="319" t="s">
        <v>158</v>
      </c>
      <c r="G9" s="320">
        <v>0</v>
      </c>
      <c r="H9" s="320">
        <v>0</v>
      </c>
      <c r="I9" s="320">
        <v>0</v>
      </c>
    </row>
    <row r="10" spans="1:9" s="142" customFormat="1" ht="25.5" customHeight="1">
      <c r="A10" s="31"/>
      <c r="B10" s="317"/>
      <c r="C10" s="318"/>
      <c r="D10" s="315">
        <v>2</v>
      </c>
      <c r="E10" s="318"/>
      <c r="F10" s="319" t="s">
        <v>159</v>
      </c>
      <c r="G10" s="320">
        <f>SUM(G11:G11)</f>
        <v>427495</v>
      </c>
      <c r="H10" s="320">
        <v>567133</v>
      </c>
      <c r="I10" s="320">
        <f>SUM(I11:I11)</f>
        <v>0</v>
      </c>
    </row>
    <row r="11" spans="2:9" ht="16.5">
      <c r="B11" s="313"/>
      <c r="C11" s="315"/>
      <c r="D11" s="315"/>
      <c r="E11" s="315"/>
      <c r="F11" s="321" t="s">
        <v>176</v>
      </c>
      <c r="G11" s="322">
        <v>427495</v>
      </c>
      <c r="H11" s="322">
        <v>567133</v>
      </c>
      <c r="I11" s="322">
        <v>0</v>
      </c>
    </row>
    <row r="12" spans="1:9" s="99" customFormat="1" ht="25.5" customHeight="1">
      <c r="A12" s="31"/>
      <c r="B12" s="323"/>
      <c r="C12" s="324"/>
      <c r="D12" s="324"/>
      <c r="E12" s="324"/>
      <c r="F12" s="325" t="s">
        <v>11</v>
      </c>
      <c r="G12" s="325">
        <v>0</v>
      </c>
      <c r="H12" s="325">
        <v>0</v>
      </c>
      <c r="I12" s="325">
        <v>0</v>
      </c>
    </row>
    <row r="13" spans="1:9" s="69" customFormat="1" ht="25.5" customHeight="1">
      <c r="A13" s="31"/>
      <c r="B13" s="313"/>
      <c r="C13" s="314"/>
      <c r="D13" s="315">
        <v>2</v>
      </c>
      <c r="E13" s="314"/>
      <c r="F13" s="316" t="s">
        <v>151</v>
      </c>
      <c r="G13" s="316">
        <f>SUM(G14:G16)</f>
        <v>5057573</v>
      </c>
      <c r="H13" s="316">
        <f>SUM(H14:H16)</f>
        <v>1609471</v>
      </c>
      <c r="I13" s="316">
        <f>SUM(I14:I16)</f>
        <v>1261779</v>
      </c>
    </row>
    <row r="14" spans="2:9" ht="17.25">
      <c r="B14" s="313"/>
      <c r="C14" s="314"/>
      <c r="D14" s="315"/>
      <c r="E14" s="315">
        <v>1</v>
      </c>
      <c r="F14" s="326" t="s">
        <v>152</v>
      </c>
      <c r="G14" s="322">
        <v>3262047</v>
      </c>
      <c r="H14" s="322">
        <v>1501122</v>
      </c>
      <c r="I14" s="322">
        <v>1261779</v>
      </c>
    </row>
    <row r="15" spans="2:9" ht="17.25">
      <c r="B15" s="313"/>
      <c r="C15" s="314"/>
      <c r="D15" s="315"/>
      <c r="E15" s="315">
        <v>2</v>
      </c>
      <c r="F15" s="326" t="s">
        <v>153</v>
      </c>
      <c r="G15" s="322">
        <v>0</v>
      </c>
      <c r="H15" s="322">
        <v>0</v>
      </c>
      <c r="I15" s="322">
        <v>0</v>
      </c>
    </row>
    <row r="16" spans="2:9" ht="17.25">
      <c r="B16" s="313"/>
      <c r="C16" s="314"/>
      <c r="D16" s="315"/>
      <c r="E16" s="315">
        <v>3</v>
      </c>
      <c r="F16" s="326" t="s">
        <v>74</v>
      </c>
      <c r="G16" s="322">
        <f>108349+1687177</f>
        <v>1795526</v>
      </c>
      <c r="H16" s="322">
        <v>108349</v>
      </c>
      <c r="I16" s="322">
        <v>0</v>
      </c>
    </row>
    <row r="17" spans="1:9" s="143" customFormat="1" ht="39.75" customHeight="1">
      <c r="A17" s="31"/>
      <c r="B17" s="323"/>
      <c r="C17" s="324"/>
      <c r="D17" s="327"/>
      <c r="E17" s="324"/>
      <c r="F17" s="325" t="s">
        <v>43</v>
      </c>
      <c r="G17" s="325">
        <f>G13+G7+G8</f>
        <v>5671696</v>
      </c>
      <c r="H17" s="325">
        <f>H13+H7+H8</f>
        <v>2298885</v>
      </c>
      <c r="I17" s="325">
        <f>I13+I7+I8</f>
        <v>1298661</v>
      </c>
    </row>
    <row r="18" spans="1:9" s="100" customFormat="1" ht="30" customHeight="1">
      <c r="A18" s="31"/>
      <c r="B18" s="313"/>
      <c r="C18" s="315"/>
      <c r="D18" s="315"/>
      <c r="E18" s="315"/>
      <c r="F18" s="316" t="s">
        <v>32</v>
      </c>
      <c r="G18" s="316">
        <f>SUM(G19:G20)</f>
        <v>0</v>
      </c>
      <c r="H18" s="316">
        <f>SUM(H19:H20)</f>
        <v>0</v>
      </c>
      <c r="I18" s="316">
        <f>SUM(I19:I20)</f>
        <v>0</v>
      </c>
    </row>
    <row r="19" spans="1:9" s="100" customFormat="1" ht="16.5">
      <c r="A19" s="31"/>
      <c r="B19" s="313"/>
      <c r="C19" s="315"/>
      <c r="D19" s="315">
        <v>1</v>
      </c>
      <c r="E19" s="315"/>
      <c r="F19" s="328" t="s">
        <v>72</v>
      </c>
      <c r="G19" s="328"/>
      <c r="H19" s="328"/>
      <c r="I19" s="328"/>
    </row>
    <row r="20" spans="2:9" ht="16.5">
      <c r="B20" s="313"/>
      <c r="C20" s="315"/>
      <c r="D20" s="315">
        <v>2</v>
      </c>
      <c r="E20" s="315"/>
      <c r="F20" s="328" t="s">
        <v>73</v>
      </c>
      <c r="G20" s="322"/>
      <c r="H20" s="322"/>
      <c r="I20" s="322"/>
    </row>
    <row r="21" spans="1:9" s="78" customFormat="1" ht="30" customHeight="1">
      <c r="A21" s="31"/>
      <c r="B21" s="329"/>
      <c r="C21" s="330"/>
      <c r="D21" s="331"/>
      <c r="E21" s="331"/>
      <c r="F21" s="332" t="s">
        <v>30</v>
      </c>
      <c r="G21" s="333"/>
      <c r="H21" s="334"/>
      <c r="I21" s="334"/>
    </row>
    <row r="22" spans="1:9" s="143" customFormat="1" ht="39.75" customHeight="1" thickBot="1">
      <c r="A22" s="31"/>
      <c r="B22" s="335"/>
      <c r="C22" s="336"/>
      <c r="D22" s="337"/>
      <c r="E22" s="336"/>
      <c r="F22" s="338" t="s">
        <v>33</v>
      </c>
      <c r="G22" s="338">
        <f>SUM(G17:G18,)+G21</f>
        <v>5671696</v>
      </c>
      <c r="H22" s="338">
        <f>SUM(H17:H18,)+H21</f>
        <v>2298885</v>
      </c>
      <c r="I22" s="338">
        <f>SUM(I17:I18,)+I21</f>
        <v>1298661</v>
      </c>
    </row>
    <row r="23" spans="2:9" ht="16.5">
      <c r="B23" s="144"/>
      <c r="C23" s="65"/>
      <c r="D23" s="65"/>
      <c r="E23" s="65"/>
      <c r="F23" s="66"/>
      <c r="G23" s="66"/>
      <c r="H23" s="66"/>
      <c r="I23" s="66"/>
    </row>
    <row r="24" spans="2:8" ht="16.5">
      <c r="B24" s="144"/>
      <c r="C24" s="65"/>
      <c r="D24" s="65"/>
      <c r="E24" s="65"/>
      <c r="F24" s="66"/>
      <c r="G24" s="66"/>
      <c r="H24" s="66"/>
    </row>
    <row r="25" spans="2:8" ht="16.5">
      <c r="B25" s="144"/>
      <c r="C25" s="65"/>
      <c r="D25" s="65"/>
      <c r="E25" s="65"/>
      <c r="F25" s="66"/>
      <c r="G25" s="66"/>
      <c r="H25" s="66"/>
    </row>
    <row r="26" spans="2:8" ht="16.5">
      <c r="B26" s="144"/>
      <c r="C26" s="65"/>
      <c r="D26" s="65"/>
      <c r="E26" s="65"/>
      <c r="F26" s="66"/>
      <c r="G26" s="66"/>
      <c r="H26" s="66"/>
    </row>
    <row r="27" spans="2:8" ht="17.25">
      <c r="B27" s="144"/>
      <c r="C27" s="67"/>
      <c r="D27" s="65"/>
      <c r="E27" s="67"/>
      <c r="F27" s="68"/>
      <c r="G27" s="68"/>
      <c r="H27" s="68"/>
    </row>
    <row r="28" spans="2:8" ht="16.5">
      <c r="B28" s="144"/>
      <c r="C28" s="65"/>
      <c r="D28" s="65"/>
      <c r="E28" s="65"/>
      <c r="F28" s="66"/>
      <c r="G28" s="66"/>
      <c r="H28" s="66"/>
    </row>
    <row r="29" spans="2:8" ht="16.5">
      <c r="B29" s="144"/>
      <c r="C29" s="65"/>
      <c r="D29" s="65"/>
      <c r="E29" s="65"/>
      <c r="F29" s="66"/>
      <c r="G29" s="66"/>
      <c r="H29" s="66"/>
    </row>
    <row r="38" spans="1:5" s="69" customFormat="1" ht="17.25">
      <c r="A38" s="138"/>
      <c r="B38" s="64"/>
      <c r="C38" s="62"/>
      <c r="D38" s="63"/>
      <c r="E38" s="62"/>
    </row>
    <row r="43" spans="1:5" s="69" customFormat="1" ht="17.25">
      <c r="A43" s="138"/>
      <c r="B43" s="64"/>
      <c r="C43" s="62"/>
      <c r="D43" s="63"/>
      <c r="E43" s="62"/>
    </row>
    <row r="45" spans="1:5" s="69" customFormat="1" ht="17.25">
      <c r="A45" s="138"/>
      <c r="B45" s="64"/>
      <c r="C45" s="62"/>
      <c r="D45" s="63"/>
      <c r="E45" s="62"/>
    </row>
    <row r="52" ht="16.5">
      <c r="F52" s="66"/>
    </row>
    <row r="53" ht="16.5">
      <c r="F53" s="66"/>
    </row>
    <row r="54" ht="16.5">
      <c r="F54" s="66"/>
    </row>
    <row r="55" ht="16.5">
      <c r="F55" s="66"/>
    </row>
    <row r="56" ht="16.5">
      <c r="F56" s="66"/>
    </row>
    <row r="57" ht="16.5">
      <c r="F57" s="66"/>
    </row>
    <row r="58" ht="16.5">
      <c r="F58" s="66"/>
    </row>
  </sheetData>
  <sheetProtection/>
  <mergeCells count="4">
    <mergeCell ref="H4:I4"/>
    <mergeCell ref="B2:I2"/>
    <mergeCell ref="B3:I3"/>
    <mergeCell ref="B1:I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2.75390625" style="30" bestFit="1" customWidth="1"/>
    <col min="2" max="2" width="4.125" style="8" customWidth="1"/>
    <col min="3" max="3" width="5.75390625" style="8" bestFit="1" customWidth="1"/>
    <col min="4" max="4" width="50.75390625" style="6" customWidth="1"/>
    <col min="5" max="5" width="16.00390625" style="6" customWidth="1"/>
    <col min="6" max="14" width="12.75390625" style="6" customWidth="1"/>
    <col min="15" max="16384" width="9.125" style="6" customWidth="1"/>
  </cols>
  <sheetData>
    <row r="1" spans="2:5" ht="15" customHeight="1">
      <c r="B1" s="193" t="s">
        <v>195</v>
      </c>
      <c r="C1" s="193"/>
      <c r="D1" s="194"/>
      <c r="E1" s="194"/>
    </row>
    <row r="2" spans="1:14" s="9" customFormat="1" ht="24.75" customHeight="1">
      <c r="A2" s="30"/>
      <c r="B2" s="356" t="s">
        <v>172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</row>
    <row r="3" spans="1:14" s="9" customFormat="1" ht="24.75" customHeight="1">
      <c r="A3" s="30"/>
      <c r="B3" s="356" t="str">
        <f>'1. Bevétel'!B3:I3</f>
        <v>Bevételeinek 2014. évi teljesítése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6:14" ht="15">
      <c r="F4" s="4"/>
      <c r="G4" s="4"/>
      <c r="H4" s="4"/>
      <c r="I4" s="4"/>
      <c r="J4" s="4"/>
      <c r="K4" s="4"/>
      <c r="N4" s="27" t="s">
        <v>8</v>
      </c>
    </row>
    <row r="5" spans="1:14" s="11" customFormat="1" ht="15.75" thickBot="1">
      <c r="A5" s="30"/>
      <c r="B5" s="30" t="s">
        <v>12</v>
      </c>
      <c r="C5" s="30" t="s">
        <v>13</v>
      </c>
      <c r="D5" s="11" t="s">
        <v>14</v>
      </c>
      <c r="F5" s="3" t="s">
        <v>163</v>
      </c>
      <c r="G5" s="3" t="s">
        <v>164</v>
      </c>
      <c r="H5" s="3" t="s">
        <v>111</v>
      </c>
      <c r="I5" s="3" t="s">
        <v>112</v>
      </c>
      <c r="J5" s="3" t="s">
        <v>113</v>
      </c>
      <c r="K5" s="3" t="s">
        <v>114</v>
      </c>
      <c r="L5" s="11" t="s">
        <v>115</v>
      </c>
      <c r="M5" s="11" t="s">
        <v>143</v>
      </c>
      <c r="N5" s="11" t="s">
        <v>144</v>
      </c>
    </row>
    <row r="6" spans="1:14" s="11" customFormat="1" ht="30" customHeight="1" thickTop="1">
      <c r="A6" s="30"/>
      <c r="B6" s="357" t="s">
        <v>62</v>
      </c>
      <c r="C6" s="359" t="s">
        <v>39</v>
      </c>
      <c r="D6" s="361" t="s">
        <v>9</v>
      </c>
      <c r="E6" s="339"/>
      <c r="F6" s="363" t="s">
        <v>155</v>
      </c>
      <c r="G6" s="363"/>
      <c r="H6" s="363"/>
      <c r="I6" s="351" t="s">
        <v>156</v>
      </c>
      <c r="J6" s="351"/>
      <c r="K6" s="351"/>
      <c r="L6" s="351" t="s">
        <v>117</v>
      </c>
      <c r="M6" s="351" t="s">
        <v>116</v>
      </c>
      <c r="N6" s="353"/>
    </row>
    <row r="7" spans="2:14" ht="57.75" customHeight="1">
      <c r="B7" s="358"/>
      <c r="C7" s="360"/>
      <c r="D7" s="362"/>
      <c r="E7" s="195" t="s">
        <v>7</v>
      </c>
      <c r="F7" s="195" t="s">
        <v>21</v>
      </c>
      <c r="G7" s="195" t="s">
        <v>154</v>
      </c>
      <c r="H7" s="195" t="s">
        <v>0</v>
      </c>
      <c r="I7" s="195" t="s">
        <v>118</v>
      </c>
      <c r="J7" s="195" t="s">
        <v>119</v>
      </c>
      <c r="K7" s="195" t="s">
        <v>130</v>
      </c>
      <c r="L7" s="352"/>
      <c r="M7" s="195" t="s">
        <v>7</v>
      </c>
      <c r="N7" s="196" t="s">
        <v>4</v>
      </c>
    </row>
    <row r="8" spans="2:14" ht="15">
      <c r="B8" s="197"/>
      <c r="C8" s="198"/>
      <c r="D8" s="199" t="s">
        <v>185</v>
      </c>
      <c r="E8" s="199"/>
      <c r="F8" s="402"/>
      <c r="G8" s="202"/>
      <c r="H8" s="202"/>
      <c r="I8" s="202"/>
      <c r="J8" s="202"/>
      <c r="K8" s="202"/>
      <c r="L8" s="202"/>
      <c r="M8" s="202"/>
      <c r="N8" s="203"/>
    </row>
    <row r="9" spans="2:14" ht="15.75" thickBot="1">
      <c r="B9" s="197"/>
      <c r="C9" s="198"/>
      <c r="D9" s="199" t="s">
        <v>189</v>
      </c>
      <c r="E9" s="199">
        <f>SUM(F9:L9)</f>
        <v>5671696</v>
      </c>
      <c r="F9" s="201">
        <f>'1. Bevétel'!G17</f>
        <v>186628</v>
      </c>
      <c r="G9" s="202"/>
      <c r="H9" s="202"/>
      <c r="I9" s="202">
        <f>'1. Bevétel'!G30</f>
        <v>957056</v>
      </c>
      <c r="J9" s="202">
        <f>'1. Bevétel'!G25</f>
        <v>4496111</v>
      </c>
      <c r="K9" s="202">
        <f>'1. Bevétel'!G31</f>
        <v>4562</v>
      </c>
      <c r="L9" s="202">
        <f>'1. Bevétel'!G34</f>
        <v>27339</v>
      </c>
      <c r="M9" s="202"/>
      <c r="N9" s="203">
        <f>E9-'1. Bevétel'!G43</f>
        <v>0</v>
      </c>
    </row>
    <row r="10" spans="2:14" ht="15.75" thickTop="1">
      <c r="B10" s="197"/>
      <c r="C10" s="198"/>
      <c r="D10" s="400" t="s">
        <v>190</v>
      </c>
      <c r="E10" s="199">
        <f>SUM(F10:L10)</f>
        <v>2298885</v>
      </c>
      <c r="F10" s="201">
        <f>'1. Bevétel'!H17</f>
        <v>689414</v>
      </c>
      <c r="G10" s="202"/>
      <c r="H10" s="202"/>
      <c r="I10" s="202">
        <f>'1. Bevétel'!H30</f>
        <v>84295</v>
      </c>
      <c r="J10" s="202">
        <f>'1. Bevétel'!H25</f>
        <v>1499362</v>
      </c>
      <c r="K10" s="202">
        <f>'1. Bevétel'!H31</f>
        <v>4562</v>
      </c>
      <c r="L10" s="202">
        <f>'1. Bevétel'!H34</f>
        <v>21252</v>
      </c>
      <c r="M10" s="202"/>
      <c r="N10" s="203">
        <f>E10-'1. Bevétel'!H43</f>
        <v>0</v>
      </c>
    </row>
    <row r="11" spans="2:14" ht="15">
      <c r="B11" s="197"/>
      <c r="C11" s="198"/>
      <c r="D11" s="401" t="s">
        <v>191</v>
      </c>
      <c r="E11" s="199">
        <f>SUM(F11:L11)</f>
        <v>1307221</v>
      </c>
      <c r="F11" s="201">
        <f>'1. Bevétel'!I17</f>
        <v>9425</v>
      </c>
      <c r="G11" s="202"/>
      <c r="H11" s="202"/>
      <c r="I11" s="202">
        <f>'1. Bevétel'!I30</f>
        <v>10</v>
      </c>
      <c r="J11" s="202">
        <f>'1. Bevétel'!I25</f>
        <v>1276534</v>
      </c>
      <c r="K11" s="202">
        <f>'1. Bevétel'!I31</f>
        <v>0</v>
      </c>
      <c r="L11" s="202">
        <f>'1. Bevétel'!I34</f>
        <v>21252</v>
      </c>
      <c r="M11" s="202"/>
      <c r="N11" s="203">
        <f>E11-'1. Bevétel'!I43</f>
        <v>0</v>
      </c>
    </row>
    <row r="12" spans="1:17" ht="15" hidden="1">
      <c r="A12" s="30">
        <v>15</v>
      </c>
      <c r="B12" s="205"/>
      <c r="C12" s="13">
        <v>7</v>
      </c>
      <c r="D12" s="206" t="s">
        <v>82</v>
      </c>
      <c r="E12" s="206"/>
      <c r="F12" s="4"/>
      <c r="G12" s="4"/>
      <c r="H12" s="4"/>
      <c r="I12" s="4"/>
      <c r="J12" s="4"/>
      <c r="K12" s="4"/>
      <c r="O12" s="6" t="e">
        <f>(SUM(F12:M12))-#REF!</f>
        <v>#REF!</v>
      </c>
      <c r="P12" s="4"/>
      <c r="Q12" s="4"/>
    </row>
    <row r="13" spans="1:17" ht="15" hidden="1">
      <c r="A13" s="30">
        <v>16</v>
      </c>
      <c r="B13" s="205"/>
      <c r="C13" s="13">
        <v>8</v>
      </c>
      <c r="D13" s="206" t="s">
        <v>83</v>
      </c>
      <c r="E13" s="206"/>
      <c r="F13" s="4"/>
      <c r="G13" s="4"/>
      <c r="H13" s="4"/>
      <c r="I13" s="4"/>
      <c r="J13" s="4"/>
      <c r="K13" s="4"/>
      <c r="O13" s="6" t="e">
        <f>(SUM(F13:M13))-#REF!</f>
        <v>#REF!</v>
      </c>
      <c r="P13" s="4"/>
      <c r="Q13" s="4"/>
    </row>
    <row r="14" spans="1:17" ht="15" hidden="1">
      <c r="A14" s="30">
        <v>17</v>
      </c>
      <c r="B14" s="205"/>
      <c r="C14" s="13">
        <v>9</v>
      </c>
      <c r="D14" s="206" t="s">
        <v>84</v>
      </c>
      <c r="E14" s="206"/>
      <c r="F14" s="4"/>
      <c r="G14" s="4"/>
      <c r="H14" s="4"/>
      <c r="I14" s="4"/>
      <c r="J14" s="4"/>
      <c r="K14" s="4"/>
      <c r="O14" s="6" t="e">
        <f>(SUM(F14:M14))-#REF!</f>
        <v>#REF!</v>
      </c>
      <c r="P14" s="4"/>
      <c r="Q14" s="4"/>
    </row>
    <row r="15" spans="1:17" ht="15" hidden="1">
      <c r="A15" s="30">
        <v>18</v>
      </c>
      <c r="B15" s="205"/>
      <c r="C15" s="13">
        <v>10</v>
      </c>
      <c r="D15" s="206" t="s">
        <v>85</v>
      </c>
      <c r="E15" s="206"/>
      <c r="F15" s="4"/>
      <c r="G15" s="4"/>
      <c r="H15" s="4"/>
      <c r="I15" s="4"/>
      <c r="J15" s="4"/>
      <c r="K15" s="4"/>
      <c r="O15" s="6" t="e">
        <f>(SUM(F15:M15))-#REF!</f>
        <v>#REF!</v>
      </c>
      <c r="P15" s="4"/>
      <c r="Q15" s="4"/>
    </row>
    <row r="16" spans="1:17" ht="15" hidden="1">
      <c r="A16" s="30">
        <v>19</v>
      </c>
      <c r="B16" s="205"/>
      <c r="C16" s="13">
        <v>11</v>
      </c>
      <c r="D16" s="206" t="s">
        <v>86</v>
      </c>
      <c r="E16" s="206"/>
      <c r="F16" s="4"/>
      <c r="G16" s="4"/>
      <c r="H16" s="4"/>
      <c r="I16" s="4"/>
      <c r="J16" s="4"/>
      <c r="K16" s="4"/>
      <c r="O16" s="6" t="e">
        <f>(SUM(F16:M16))-#REF!</f>
        <v>#REF!</v>
      </c>
      <c r="P16" s="4"/>
      <c r="Q16" s="4"/>
    </row>
    <row r="17" spans="1:17" s="18" customFormat="1" ht="15" hidden="1">
      <c r="A17" s="30">
        <v>20</v>
      </c>
      <c r="B17" s="207"/>
      <c r="C17" s="13"/>
      <c r="D17" s="208" t="s">
        <v>87</v>
      </c>
      <c r="E17" s="208"/>
      <c r="F17" s="17"/>
      <c r="G17" s="17"/>
      <c r="H17" s="17"/>
      <c r="I17" s="17"/>
      <c r="J17" s="17"/>
      <c r="K17" s="17"/>
      <c r="O17" s="6" t="e">
        <f>(SUM(F17:M17))-#REF!</f>
        <v>#REF!</v>
      </c>
      <c r="P17" s="17"/>
      <c r="Q17" s="17"/>
    </row>
    <row r="18" spans="1:17" ht="15" hidden="1">
      <c r="A18" s="30">
        <v>21</v>
      </c>
      <c r="B18" s="205"/>
      <c r="C18" s="13">
        <v>12</v>
      </c>
      <c r="D18" s="206" t="s">
        <v>88</v>
      </c>
      <c r="E18" s="206"/>
      <c r="F18" s="4"/>
      <c r="G18" s="4"/>
      <c r="H18" s="4"/>
      <c r="I18" s="4"/>
      <c r="J18" s="4"/>
      <c r="K18" s="4"/>
      <c r="O18" s="6" t="e">
        <f>(SUM(F18:M18))-#REF!</f>
        <v>#REF!</v>
      </c>
      <c r="P18" s="4"/>
      <c r="Q18" s="4"/>
    </row>
    <row r="19" spans="1:17" ht="15" hidden="1">
      <c r="A19" s="30">
        <v>22</v>
      </c>
      <c r="B19" s="205"/>
      <c r="C19" s="13">
        <v>13</v>
      </c>
      <c r="D19" s="209" t="s">
        <v>34</v>
      </c>
      <c r="E19" s="209"/>
      <c r="F19" s="4"/>
      <c r="G19" s="4"/>
      <c r="H19" s="4"/>
      <c r="I19" s="4"/>
      <c r="J19" s="4"/>
      <c r="K19" s="4"/>
      <c r="O19" s="6" t="e">
        <f>(SUM(F19:M19))-#REF!</f>
        <v>#REF!</v>
      </c>
      <c r="P19" s="4"/>
      <c r="Q19" s="4"/>
    </row>
    <row r="20" spans="1:17" ht="15" hidden="1">
      <c r="A20" s="30">
        <v>23</v>
      </c>
      <c r="B20" s="205"/>
      <c r="C20" s="13">
        <v>14</v>
      </c>
      <c r="D20" s="206" t="s">
        <v>89</v>
      </c>
      <c r="E20" s="206"/>
      <c r="F20" s="4"/>
      <c r="G20" s="4"/>
      <c r="H20" s="4"/>
      <c r="I20" s="4"/>
      <c r="J20" s="4"/>
      <c r="K20" s="4"/>
      <c r="O20" s="6" t="e">
        <f>(SUM(F20:M20))-#REF!</f>
        <v>#REF!</v>
      </c>
      <c r="P20" s="4"/>
      <c r="Q20" s="4"/>
    </row>
    <row r="21" spans="1:17" ht="15" hidden="1">
      <c r="A21" s="30">
        <v>24</v>
      </c>
      <c r="B21" s="205"/>
      <c r="C21" s="13">
        <v>15</v>
      </c>
      <c r="D21" s="209" t="s">
        <v>90</v>
      </c>
      <c r="E21" s="209"/>
      <c r="F21" s="4"/>
      <c r="G21" s="4"/>
      <c r="H21" s="4"/>
      <c r="I21" s="4"/>
      <c r="J21" s="4"/>
      <c r="K21" s="4"/>
      <c r="O21" s="6" t="e">
        <f>(SUM(F21:M21))-#REF!</f>
        <v>#REF!</v>
      </c>
      <c r="P21" s="4"/>
      <c r="Q21" s="4"/>
    </row>
    <row r="22" spans="1:17" ht="15" hidden="1">
      <c r="A22" s="30">
        <v>26</v>
      </c>
      <c r="B22" s="205"/>
      <c r="C22" s="13">
        <v>16</v>
      </c>
      <c r="D22" s="209" t="s">
        <v>91</v>
      </c>
      <c r="E22" s="209"/>
      <c r="F22" s="4"/>
      <c r="G22" s="4"/>
      <c r="H22" s="4"/>
      <c r="I22" s="4"/>
      <c r="J22" s="4"/>
      <c r="K22" s="4"/>
      <c r="O22" s="6" t="e">
        <f>(SUM(F22:M22))-#REF!</f>
        <v>#REF!</v>
      </c>
      <c r="P22" s="4"/>
      <c r="Q22" s="4"/>
    </row>
    <row r="23" spans="1:17" ht="15" hidden="1">
      <c r="A23" s="30">
        <v>27</v>
      </c>
      <c r="B23" s="205"/>
      <c r="C23" s="13">
        <v>17</v>
      </c>
      <c r="D23" s="206" t="s">
        <v>92</v>
      </c>
      <c r="E23" s="206"/>
      <c r="F23" s="4"/>
      <c r="G23" s="4"/>
      <c r="H23" s="4"/>
      <c r="I23" s="4"/>
      <c r="J23" s="4"/>
      <c r="K23" s="4"/>
      <c r="O23" s="6" t="e">
        <f>(SUM(F23:M23))-#REF!</f>
        <v>#REF!</v>
      </c>
      <c r="P23" s="4"/>
      <c r="Q23" s="4"/>
    </row>
    <row r="24" spans="1:17" s="16" customFormat="1" ht="30" customHeight="1" hidden="1">
      <c r="A24" s="30">
        <v>28</v>
      </c>
      <c r="B24" s="210"/>
      <c r="C24" s="14"/>
      <c r="D24" s="14" t="s">
        <v>93</v>
      </c>
      <c r="E24" s="15"/>
      <c r="F24" s="15"/>
      <c r="G24" s="15"/>
      <c r="H24" s="15"/>
      <c r="I24" s="15"/>
      <c r="J24" s="15"/>
      <c r="K24" s="15"/>
      <c r="O24" s="6" t="e">
        <f>(SUM(F24:M24))-#REF!</f>
        <v>#REF!</v>
      </c>
      <c r="P24" s="15"/>
      <c r="Q24" s="15"/>
    </row>
    <row r="25" spans="1:17" s="9" customFormat="1" ht="24.75" customHeight="1" hidden="1">
      <c r="A25" s="30">
        <v>30</v>
      </c>
      <c r="B25" s="211"/>
      <c r="C25" s="19">
        <v>18</v>
      </c>
      <c r="D25" s="192" t="s">
        <v>94</v>
      </c>
      <c r="E25" s="192"/>
      <c r="F25" s="10"/>
      <c r="G25" s="10"/>
      <c r="H25" s="10"/>
      <c r="I25" s="10"/>
      <c r="J25" s="10"/>
      <c r="K25" s="10"/>
      <c r="O25" s="6" t="e">
        <f>(SUM(F25:M25))-#REF!</f>
        <v>#REF!</v>
      </c>
      <c r="P25" s="10"/>
      <c r="Q25" s="10"/>
    </row>
    <row r="26" spans="1:17" s="9" customFormat="1" ht="30" customHeight="1" hidden="1">
      <c r="A26" s="30">
        <v>37</v>
      </c>
      <c r="B26" s="212"/>
      <c r="C26" s="20">
        <v>23</v>
      </c>
      <c r="D26" s="21" t="s">
        <v>95</v>
      </c>
      <c r="E26" s="10"/>
      <c r="F26" s="10"/>
      <c r="G26" s="10"/>
      <c r="H26" s="10"/>
      <c r="I26" s="10"/>
      <c r="J26" s="10"/>
      <c r="K26" s="10"/>
      <c r="O26" s="6" t="e">
        <f>(SUM(F26:M26))-#REF!</f>
        <v>#REF!</v>
      </c>
      <c r="P26" s="10"/>
      <c r="Q26" s="10"/>
    </row>
    <row r="27" spans="1:17" ht="30" customHeight="1" hidden="1">
      <c r="A27" s="30">
        <v>39</v>
      </c>
      <c r="B27" s="205"/>
      <c r="C27" s="354" t="s">
        <v>97</v>
      </c>
      <c r="D27" s="354"/>
      <c r="E27" s="340"/>
      <c r="F27" s="4"/>
      <c r="G27" s="4"/>
      <c r="H27" s="4"/>
      <c r="I27" s="4"/>
      <c r="J27" s="4"/>
      <c r="K27" s="4"/>
      <c r="O27" s="6" t="e">
        <f>(SUM(F27:M27))-#REF!</f>
        <v>#REF!</v>
      </c>
      <c r="P27" s="4"/>
      <c r="Q27" s="4"/>
    </row>
    <row r="28" spans="1:17" ht="15" hidden="1">
      <c r="A28" s="30">
        <v>40</v>
      </c>
      <c r="B28" s="70">
        <v>2</v>
      </c>
      <c r="C28" s="213"/>
      <c r="D28" s="206" t="s">
        <v>98</v>
      </c>
      <c r="E28" s="206"/>
      <c r="F28" s="4"/>
      <c r="G28" s="4"/>
      <c r="H28" s="4"/>
      <c r="I28" s="4"/>
      <c r="J28" s="4"/>
      <c r="K28" s="4"/>
      <c r="O28" s="6" t="e">
        <f>(SUM(F28:M28))-#REF!</f>
        <v>#REF!</v>
      </c>
      <c r="P28" s="4"/>
      <c r="Q28" s="4"/>
    </row>
    <row r="29" spans="1:17" ht="15" hidden="1">
      <c r="A29" s="30">
        <v>41</v>
      </c>
      <c r="B29" s="70">
        <v>3</v>
      </c>
      <c r="C29" s="213"/>
      <c r="D29" s="206" t="s">
        <v>99</v>
      </c>
      <c r="E29" s="206"/>
      <c r="F29" s="4"/>
      <c r="G29" s="4"/>
      <c r="H29" s="4"/>
      <c r="I29" s="4"/>
      <c r="J29" s="4"/>
      <c r="K29" s="4"/>
      <c r="O29" s="6" t="e">
        <f>(SUM(F29:M29))-#REF!</f>
        <v>#REF!</v>
      </c>
      <c r="P29" s="4"/>
      <c r="Q29" s="4"/>
    </row>
    <row r="30" spans="1:17" ht="15" hidden="1">
      <c r="A30" s="30">
        <v>42</v>
      </c>
      <c r="B30" s="70">
        <v>4</v>
      </c>
      <c r="C30" s="213"/>
      <c r="D30" s="206" t="s">
        <v>100</v>
      </c>
      <c r="E30" s="206"/>
      <c r="F30" s="4"/>
      <c r="G30" s="4"/>
      <c r="H30" s="4"/>
      <c r="I30" s="4"/>
      <c r="J30" s="4"/>
      <c r="K30" s="4"/>
      <c r="O30" s="6" t="e">
        <f>(SUM(F30:M30))-#REF!</f>
        <v>#REF!</v>
      </c>
      <c r="P30" s="4"/>
      <c r="Q30" s="4"/>
    </row>
    <row r="31" spans="1:17" ht="30" hidden="1">
      <c r="A31" s="30">
        <v>43</v>
      </c>
      <c r="B31" s="70">
        <v>5</v>
      </c>
      <c r="C31" s="213"/>
      <c r="D31" s="209" t="s">
        <v>101</v>
      </c>
      <c r="E31" s="209"/>
      <c r="F31" s="4"/>
      <c r="G31" s="4"/>
      <c r="H31" s="4"/>
      <c r="I31" s="4"/>
      <c r="J31" s="4"/>
      <c r="K31" s="4"/>
      <c r="O31" s="6" t="e">
        <f>(SUM(F31:M31))-#REF!</f>
        <v>#REF!</v>
      </c>
      <c r="P31" s="4"/>
      <c r="Q31" s="4"/>
    </row>
    <row r="32" spans="1:17" ht="15" hidden="1">
      <c r="A32" s="30">
        <v>44</v>
      </c>
      <c r="B32" s="205">
        <v>6</v>
      </c>
      <c r="C32" s="213"/>
      <c r="D32" s="206" t="s">
        <v>102</v>
      </c>
      <c r="E32" s="206"/>
      <c r="F32" s="4"/>
      <c r="G32" s="4"/>
      <c r="H32" s="4"/>
      <c r="I32" s="4"/>
      <c r="J32" s="4"/>
      <c r="K32" s="4"/>
      <c r="O32" s="6" t="e">
        <f>(SUM(F32:M32))-#REF!</f>
        <v>#REF!</v>
      </c>
      <c r="P32" s="4"/>
      <c r="Q32" s="4"/>
    </row>
    <row r="33" spans="1:17" s="22" customFormat="1" ht="30" customHeight="1" hidden="1">
      <c r="A33" s="30">
        <v>45</v>
      </c>
      <c r="B33" s="214">
        <v>7</v>
      </c>
      <c r="C33" s="215" t="s">
        <v>35</v>
      </c>
      <c r="D33" s="5"/>
      <c r="E33" s="5"/>
      <c r="F33" s="5"/>
      <c r="G33" s="5"/>
      <c r="H33" s="5"/>
      <c r="I33" s="5"/>
      <c r="J33" s="5"/>
      <c r="K33" s="5"/>
      <c r="O33" s="6" t="e">
        <f>(SUM(F33:M33))-#REF!</f>
        <v>#REF!</v>
      </c>
      <c r="P33" s="5"/>
      <c r="Q33" s="5"/>
    </row>
    <row r="34" spans="1:17" ht="15" hidden="1">
      <c r="A34" s="30">
        <v>46</v>
      </c>
      <c r="B34" s="205"/>
      <c r="C34" s="13">
        <v>1</v>
      </c>
      <c r="D34" s="206" t="s">
        <v>103</v>
      </c>
      <c r="E34" s="206"/>
      <c r="F34" s="4"/>
      <c r="G34" s="4"/>
      <c r="H34" s="4"/>
      <c r="I34" s="4"/>
      <c r="J34" s="4"/>
      <c r="K34" s="4"/>
      <c r="O34" s="6" t="e">
        <f>(SUM(F34:M34))-#REF!</f>
        <v>#REF!</v>
      </c>
      <c r="P34" s="4"/>
      <c r="Q34" s="4"/>
    </row>
    <row r="35" spans="1:17" ht="30" hidden="1">
      <c r="A35" s="30">
        <v>47</v>
      </c>
      <c r="B35" s="205"/>
      <c r="C35" s="13">
        <v>2</v>
      </c>
      <c r="D35" s="209" t="s">
        <v>36</v>
      </c>
      <c r="E35" s="209"/>
      <c r="F35" s="4"/>
      <c r="G35" s="4"/>
      <c r="H35" s="4"/>
      <c r="I35" s="4"/>
      <c r="J35" s="4"/>
      <c r="K35" s="4"/>
      <c r="O35" s="6" t="e">
        <f>(SUM(F35:M35))-#REF!</f>
        <v>#REF!</v>
      </c>
      <c r="P35" s="4"/>
      <c r="Q35" s="4"/>
    </row>
    <row r="36" spans="1:17" ht="15" hidden="1">
      <c r="A36" s="30">
        <v>48</v>
      </c>
      <c r="B36" s="205"/>
      <c r="C36" s="13">
        <v>3</v>
      </c>
      <c r="D36" s="209" t="s">
        <v>105</v>
      </c>
      <c r="E36" s="209"/>
      <c r="F36" s="4"/>
      <c r="G36" s="4"/>
      <c r="H36" s="4"/>
      <c r="I36" s="4"/>
      <c r="J36" s="4"/>
      <c r="K36" s="4"/>
      <c r="O36" s="6" t="e">
        <f>(SUM(F36:M36))-#REF!</f>
        <v>#REF!</v>
      </c>
      <c r="P36" s="4"/>
      <c r="Q36" s="4"/>
    </row>
    <row r="37" spans="1:17" ht="30" hidden="1">
      <c r="A37" s="30">
        <v>49</v>
      </c>
      <c r="B37" s="205"/>
      <c r="C37" s="13">
        <v>4</v>
      </c>
      <c r="D37" s="209" t="s">
        <v>109</v>
      </c>
      <c r="E37" s="209"/>
      <c r="F37" s="4"/>
      <c r="G37" s="4"/>
      <c r="H37" s="4"/>
      <c r="I37" s="4"/>
      <c r="J37" s="4"/>
      <c r="K37" s="4"/>
      <c r="O37" s="6" t="e">
        <f>(SUM(F37:M37))-#REF!</f>
        <v>#REF!</v>
      </c>
      <c r="P37" s="4"/>
      <c r="Q37" s="4"/>
    </row>
    <row r="38" spans="1:17" ht="15" hidden="1">
      <c r="A38" s="30">
        <v>50</v>
      </c>
      <c r="B38" s="216"/>
      <c r="C38" s="217">
        <v>5</v>
      </c>
      <c r="D38" s="218" t="s">
        <v>106</v>
      </c>
      <c r="E38" s="209"/>
      <c r="F38" s="4"/>
      <c r="G38" s="4"/>
      <c r="H38" s="4"/>
      <c r="I38" s="4"/>
      <c r="J38" s="4"/>
      <c r="K38" s="4"/>
      <c r="O38" s="6" t="e">
        <f>(SUM(F38:M38))-#REF!</f>
        <v>#REF!</v>
      </c>
      <c r="P38" s="4"/>
      <c r="Q38" s="4"/>
    </row>
    <row r="39" spans="1:17" s="8" customFormat="1" ht="30" customHeight="1" hidden="1" thickBot="1">
      <c r="A39" s="30">
        <v>51</v>
      </c>
      <c r="B39" s="219">
        <v>7</v>
      </c>
      <c r="C39" s="355" t="s">
        <v>107</v>
      </c>
      <c r="D39" s="355"/>
      <c r="E39" s="403"/>
      <c r="F39" s="23"/>
      <c r="G39" s="23"/>
      <c r="H39" s="23"/>
      <c r="I39" s="23"/>
      <c r="J39" s="23"/>
      <c r="K39" s="23"/>
      <c r="O39" s="6" t="e">
        <f>(SUM(F39:M39))-#REF!</f>
        <v>#REF!</v>
      </c>
      <c r="P39" s="23"/>
      <c r="Q39" s="23"/>
    </row>
    <row r="40" spans="1:17" s="9" customFormat="1" ht="30" customHeight="1" hidden="1" thickBot="1">
      <c r="A40" s="30">
        <v>52</v>
      </c>
      <c r="B40" s="220"/>
      <c r="C40" s="350" t="s">
        <v>108</v>
      </c>
      <c r="D40" s="350"/>
      <c r="E40" s="404"/>
      <c r="F40" s="10"/>
      <c r="G40" s="10"/>
      <c r="H40" s="10"/>
      <c r="I40" s="10"/>
      <c r="J40" s="10"/>
      <c r="K40" s="10"/>
      <c r="O40" s="6" t="e">
        <f>(SUM(F40:M40))-#REF!</f>
        <v>#REF!</v>
      </c>
      <c r="P40" s="10"/>
      <c r="Q40" s="10"/>
    </row>
  </sheetData>
  <sheetProtection/>
  <mergeCells count="12">
    <mergeCell ref="B2:N2"/>
    <mergeCell ref="B3:N3"/>
    <mergeCell ref="B6:B7"/>
    <mergeCell ref="C6:C7"/>
    <mergeCell ref="D6:D7"/>
    <mergeCell ref="F6:H6"/>
    <mergeCell ref="C40:D40"/>
    <mergeCell ref="I6:K6"/>
    <mergeCell ref="L6:L7"/>
    <mergeCell ref="M6:N6"/>
    <mergeCell ref="C27:D27"/>
    <mergeCell ref="C39:D3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view="pageBreakPreview" zoomScale="85" zoomScaleSheetLayoutView="85" zoomScalePageLayoutView="0" workbookViewId="0" topLeftCell="A1">
      <selection activeCell="O43" sqref="O43"/>
    </sheetView>
  </sheetViews>
  <sheetFormatPr defaultColWidth="9.00390625" defaultRowHeight="12.75"/>
  <cols>
    <col min="1" max="1" width="3.625" style="153" bestFit="1" customWidth="1"/>
    <col min="2" max="2" width="4.00390625" style="154" customWidth="1"/>
    <col min="3" max="3" width="4.125" style="104" customWidth="1"/>
    <col min="4" max="4" width="50.75390625" style="155" customWidth="1"/>
    <col min="5" max="5" width="5.75390625" style="11" customWidth="1"/>
    <col min="6" max="6" width="10.375" style="11" customWidth="1"/>
    <col min="7" max="14" width="13.75390625" style="6" customWidth="1"/>
    <col min="15" max="15" width="9.625" style="6" bestFit="1" customWidth="1"/>
    <col min="16" max="16384" width="9.125" style="6" customWidth="1"/>
  </cols>
  <sheetData>
    <row r="1" spans="1:7" s="34" customFormat="1" ht="16.5">
      <c r="A1" s="2"/>
      <c r="B1" s="345" t="s">
        <v>196</v>
      </c>
      <c r="C1" s="345"/>
      <c r="D1" s="345"/>
      <c r="E1" s="345"/>
      <c r="F1" s="345"/>
      <c r="G1" s="345"/>
    </row>
    <row r="2" spans="1:14" s="9" customFormat="1" ht="24.75" customHeight="1">
      <c r="A2" s="153"/>
      <c r="B2" s="356" t="s">
        <v>175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</row>
    <row r="3" spans="1:14" s="9" customFormat="1" ht="24.75" customHeight="1">
      <c r="A3" s="153"/>
      <c r="B3" s="356" t="str">
        <f>'2. Kiadás'!B3:I3</f>
        <v>2014. évi kiadásainak teljesítése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3:14" ht="15.75" thickBot="1">
      <c r="M4" s="375" t="s">
        <v>8</v>
      </c>
      <c r="N4" s="375"/>
    </row>
    <row r="5" spans="1:14" s="11" customFormat="1" ht="15.75" thickTop="1">
      <c r="A5" s="153"/>
      <c r="B5" s="261" t="s">
        <v>12</v>
      </c>
      <c r="C5" s="262" t="s">
        <v>13</v>
      </c>
      <c r="D5" s="263" t="s">
        <v>14</v>
      </c>
      <c r="E5" s="264" t="s">
        <v>15</v>
      </c>
      <c r="F5" s="264"/>
      <c r="G5" s="264" t="s">
        <v>164</v>
      </c>
      <c r="H5" s="264" t="s">
        <v>111</v>
      </c>
      <c r="I5" s="264" t="s">
        <v>112</v>
      </c>
      <c r="J5" s="264" t="s">
        <v>113</v>
      </c>
      <c r="K5" s="264" t="s">
        <v>114</v>
      </c>
      <c r="L5" s="264" t="s">
        <v>115</v>
      </c>
      <c r="M5" s="264" t="s">
        <v>143</v>
      </c>
      <c r="N5" s="264" t="s">
        <v>144</v>
      </c>
    </row>
    <row r="6" spans="1:14" s="11" customFormat="1" ht="30" customHeight="1">
      <c r="A6" s="153"/>
      <c r="B6" s="372" t="s">
        <v>62</v>
      </c>
      <c r="C6" s="382" t="s">
        <v>39</v>
      </c>
      <c r="D6" s="374" t="s">
        <v>9</v>
      </c>
      <c r="E6" s="380" t="s">
        <v>70</v>
      </c>
      <c r="F6" s="342"/>
      <c r="G6" s="373" t="s">
        <v>150</v>
      </c>
      <c r="H6" s="373"/>
      <c r="I6" s="373"/>
      <c r="J6" s="373"/>
      <c r="K6" s="373"/>
      <c r="L6" s="364" t="s">
        <v>151</v>
      </c>
      <c r="M6" s="364"/>
      <c r="N6" s="364"/>
    </row>
    <row r="7" spans="1:14" s="11" customFormat="1" ht="45" customHeight="1">
      <c r="A7" s="153"/>
      <c r="B7" s="372"/>
      <c r="C7" s="382"/>
      <c r="D7" s="374"/>
      <c r="E7" s="381"/>
      <c r="F7" s="195" t="s">
        <v>197</v>
      </c>
      <c r="G7" s="195" t="s">
        <v>124</v>
      </c>
      <c r="H7" s="195" t="s">
        <v>120</v>
      </c>
      <c r="I7" s="195" t="s">
        <v>126</v>
      </c>
      <c r="J7" s="195" t="s">
        <v>149</v>
      </c>
      <c r="K7" s="195" t="s">
        <v>127</v>
      </c>
      <c r="L7" s="266" t="s">
        <v>152</v>
      </c>
      <c r="M7" s="267" t="s">
        <v>153</v>
      </c>
      <c r="N7" s="268" t="s">
        <v>74</v>
      </c>
    </row>
    <row r="8" spans="1:14" ht="15">
      <c r="A8" s="30"/>
      <c r="B8" s="197"/>
      <c r="C8" s="198"/>
      <c r="D8" s="199" t="s">
        <v>185</v>
      </c>
      <c r="E8" s="227" t="s">
        <v>69</v>
      </c>
      <c r="F8" s="227"/>
      <c r="G8" s="201"/>
      <c r="H8" s="201"/>
      <c r="I8" s="201"/>
      <c r="J8" s="204"/>
      <c r="K8" s="204"/>
      <c r="L8" s="204"/>
      <c r="M8" s="204"/>
      <c r="N8" s="204"/>
    </row>
    <row r="9" spans="1:15" ht="15.75" thickBot="1">
      <c r="A9" s="30"/>
      <c r="B9" s="197"/>
      <c r="C9" s="198"/>
      <c r="D9" s="199" t="s">
        <v>189</v>
      </c>
      <c r="E9" s="227" t="s">
        <v>69</v>
      </c>
      <c r="F9" s="227">
        <f>SUM(G9:N9)</f>
        <v>5671696</v>
      </c>
      <c r="G9" s="204">
        <v>12677</v>
      </c>
      <c r="H9" s="204">
        <v>4004</v>
      </c>
      <c r="I9" s="204">
        <v>169947</v>
      </c>
      <c r="J9" s="204"/>
      <c r="K9" s="204">
        <v>427495</v>
      </c>
      <c r="L9" s="204">
        <v>3262047</v>
      </c>
      <c r="M9" s="204"/>
      <c r="N9" s="204">
        <v>1795526</v>
      </c>
      <c r="O9" s="6">
        <f>F9-'2. Kiadás'!G22</f>
        <v>0</v>
      </c>
    </row>
    <row r="10" spans="1:15" ht="15.75" thickTop="1">
      <c r="A10" s="30"/>
      <c r="B10" s="197"/>
      <c r="C10" s="198"/>
      <c r="D10" s="400" t="s">
        <v>190</v>
      </c>
      <c r="E10" s="227" t="s">
        <v>69</v>
      </c>
      <c r="F10" s="227">
        <f>SUM(G10:N10)</f>
        <v>2298885</v>
      </c>
      <c r="G10" s="204">
        <v>12677</v>
      </c>
      <c r="H10" s="204">
        <v>4004</v>
      </c>
      <c r="I10" s="204">
        <v>105600</v>
      </c>
      <c r="J10" s="204"/>
      <c r="K10" s="204">
        <v>567133</v>
      </c>
      <c r="L10" s="204">
        <v>1501122</v>
      </c>
      <c r="M10" s="204"/>
      <c r="N10" s="204">
        <v>108349</v>
      </c>
      <c r="O10" s="6">
        <f>F10-'2. Kiadás'!H22</f>
        <v>0</v>
      </c>
    </row>
    <row r="11" spans="1:15" ht="15">
      <c r="A11" s="30"/>
      <c r="B11" s="197"/>
      <c r="C11" s="198"/>
      <c r="D11" s="401" t="s">
        <v>191</v>
      </c>
      <c r="E11" s="227" t="s">
        <v>69</v>
      </c>
      <c r="F11" s="227">
        <f>SUM(G11:N11)</f>
        <v>1298661</v>
      </c>
      <c r="G11" s="204">
        <v>10129</v>
      </c>
      <c r="H11" s="204">
        <v>2911</v>
      </c>
      <c r="I11" s="204">
        <v>23842</v>
      </c>
      <c r="J11" s="204"/>
      <c r="K11" s="204">
        <v>0</v>
      </c>
      <c r="L11" s="204">
        <v>1261779</v>
      </c>
      <c r="M11" s="204"/>
      <c r="N11" s="204">
        <v>0</v>
      </c>
      <c r="O11" s="6">
        <f>F11-'2. Kiadás'!I22</f>
        <v>0</v>
      </c>
    </row>
    <row r="12" spans="1:14" s="22" customFormat="1" ht="30" customHeight="1" hidden="1">
      <c r="A12" s="157">
        <v>75</v>
      </c>
      <c r="B12" s="270"/>
      <c r="C12" s="271">
        <v>7</v>
      </c>
      <c r="D12" s="272" t="s">
        <v>82</v>
      </c>
      <c r="E12" s="273"/>
      <c r="F12" s="273"/>
      <c r="G12" s="275"/>
      <c r="H12" s="275"/>
      <c r="I12" s="275"/>
      <c r="J12" s="275"/>
      <c r="K12" s="275"/>
      <c r="L12" s="275"/>
      <c r="M12" s="275"/>
      <c r="N12" s="275"/>
    </row>
    <row r="13" spans="1:14" ht="15" hidden="1">
      <c r="A13" s="153">
        <v>76</v>
      </c>
      <c r="B13" s="276"/>
      <c r="C13" s="277">
        <v>8</v>
      </c>
      <c r="D13" s="278" t="s">
        <v>83</v>
      </c>
      <c r="E13" s="273"/>
      <c r="F13" s="273"/>
      <c r="G13" s="204"/>
      <c r="H13" s="204"/>
      <c r="I13" s="204"/>
      <c r="J13" s="204"/>
      <c r="K13" s="204"/>
      <c r="L13" s="204"/>
      <c r="M13" s="204"/>
      <c r="N13" s="204"/>
    </row>
    <row r="14" spans="1:14" ht="15" hidden="1">
      <c r="A14" s="156">
        <v>77</v>
      </c>
      <c r="B14" s="276"/>
      <c r="C14" s="277">
        <v>9</v>
      </c>
      <c r="D14" s="278" t="s">
        <v>84</v>
      </c>
      <c r="E14" s="273"/>
      <c r="F14" s="273"/>
      <c r="G14" s="204"/>
      <c r="H14" s="204"/>
      <c r="I14" s="204"/>
      <c r="J14" s="204"/>
      <c r="K14" s="204"/>
      <c r="L14" s="204"/>
      <c r="M14" s="204"/>
      <c r="N14" s="204"/>
    </row>
    <row r="15" spans="1:14" ht="15" hidden="1">
      <c r="A15" s="157">
        <v>78</v>
      </c>
      <c r="B15" s="276"/>
      <c r="C15" s="277">
        <v>10</v>
      </c>
      <c r="D15" s="278" t="s">
        <v>85</v>
      </c>
      <c r="E15" s="273"/>
      <c r="F15" s="273"/>
      <c r="G15" s="204"/>
      <c r="H15" s="204"/>
      <c r="I15" s="204"/>
      <c r="J15" s="204"/>
      <c r="K15" s="204"/>
      <c r="L15" s="204"/>
      <c r="M15" s="204"/>
      <c r="N15" s="204"/>
    </row>
    <row r="16" spans="1:14" ht="15" hidden="1">
      <c r="A16" s="153">
        <v>79</v>
      </c>
      <c r="B16" s="276"/>
      <c r="C16" s="277">
        <v>11</v>
      </c>
      <c r="D16" s="278" t="s">
        <v>86</v>
      </c>
      <c r="E16" s="273"/>
      <c r="F16" s="273"/>
      <c r="G16" s="204"/>
      <c r="H16" s="204"/>
      <c r="I16" s="204"/>
      <c r="J16" s="204"/>
      <c r="K16" s="204"/>
      <c r="L16" s="204"/>
      <c r="M16" s="204"/>
      <c r="N16" s="204"/>
    </row>
    <row r="17" spans="1:14" s="18" customFormat="1" ht="15" hidden="1">
      <c r="A17" s="156">
        <v>80</v>
      </c>
      <c r="B17" s="279"/>
      <c r="C17" s="280"/>
      <c r="D17" s="281" t="s">
        <v>87</v>
      </c>
      <c r="E17" s="282"/>
      <c r="F17" s="282"/>
      <c r="G17" s="283"/>
      <c r="H17" s="283"/>
      <c r="I17" s="283"/>
      <c r="J17" s="283"/>
      <c r="K17" s="283"/>
      <c r="L17" s="283"/>
      <c r="M17" s="283"/>
      <c r="N17" s="283"/>
    </row>
    <row r="18" spans="1:14" ht="15" hidden="1">
      <c r="A18" s="157">
        <v>81</v>
      </c>
      <c r="B18" s="276"/>
      <c r="C18" s="277">
        <v>12</v>
      </c>
      <c r="D18" s="278" t="s">
        <v>88</v>
      </c>
      <c r="E18" s="273"/>
      <c r="F18" s="273"/>
      <c r="G18" s="204"/>
      <c r="H18" s="204"/>
      <c r="I18" s="204"/>
      <c r="J18" s="204"/>
      <c r="K18" s="204"/>
      <c r="L18" s="204"/>
      <c r="M18" s="204"/>
      <c r="N18" s="204"/>
    </row>
    <row r="19" spans="1:14" ht="30" hidden="1">
      <c r="A19" s="153">
        <v>82</v>
      </c>
      <c r="B19" s="276"/>
      <c r="C19" s="277">
        <v>13</v>
      </c>
      <c r="D19" s="284" t="s">
        <v>34</v>
      </c>
      <c r="E19" s="285"/>
      <c r="F19" s="285"/>
      <c r="G19" s="204"/>
      <c r="H19" s="204"/>
      <c r="I19" s="204"/>
      <c r="J19" s="204"/>
      <c r="K19" s="204"/>
      <c r="L19" s="204"/>
      <c r="M19" s="204"/>
      <c r="N19" s="204"/>
    </row>
    <row r="20" spans="1:14" ht="15" hidden="1">
      <c r="A20" s="156">
        <v>83</v>
      </c>
      <c r="B20" s="276"/>
      <c r="C20" s="277">
        <v>14</v>
      </c>
      <c r="D20" s="278" t="s">
        <v>89</v>
      </c>
      <c r="E20" s="273"/>
      <c r="F20" s="273"/>
      <c r="G20" s="204"/>
      <c r="H20" s="204"/>
      <c r="I20" s="204"/>
      <c r="J20" s="204"/>
      <c r="K20" s="204"/>
      <c r="L20" s="204"/>
      <c r="M20" s="204"/>
      <c r="N20" s="204"/>
    </row>
    <row r="21" spans="1:14" ht="15" hidden="1">
      <c r="A21" s="157">
        <v>84</v>
      </c>
      <c r="B21" s="276"/>
      <c r="C21" s="277">
        <v>15</v>
      </c>
      <c r="D21" s="284" t="s">
        <v>90</v>
      </c>
      <c r="E21" s="285"/>
      <c r="F21" s="285"/>
      <c r="G21" s="204"/>
      <c r="H21" s="204"/>
      <c r="I21" s="204"/>
      <c r="J21" s="204"/>
      <c r="K21" s="204"/>
      <c r="L21" s="204"/>
      <c r="M21" s="204"/>
      <c r="N21" s="204"/>
    </row>
    <row r="22" spans="1:14" ht="15" hidden="1">
      <c r="A22" s="153">
        <v>85</v>
      </c>
      <c r="B22" s="276"/>
      <c r="C22" s="277">
        <v>16</v>
      </c>
      <c r="D22" s="284" t="s">
        <v>91</v>
      </c>
      <c r="E22" s="285"/>
      <c r="F22" s="285"/>
      <c r="G22" s="204"/>
      <c r="H22" s="204"/>
      <c r="I22" s="204"/>
      <c r="J22" s="204"/>
      <c r="K22" s="204"/>
      <c r="L22" s="204"/>
      <c r="M22" s="204"/>
      <c r="N22" s="204"/>
    </row>
    <row r="23" spans="1:14" s="8" customFormat="1" ht="24.75" customHeight="1" hidden="1">
      <c r="A23" s="156">
        <v>86</v>
      </c>
      <c r="B23" s="276"/>
      <c r="C23" s="277">
        <v>17</v>
      </c>
      <c r="D23" s="286" t="s">
        <v>92</v>
      </c>
      <c r="E23" s="287"/>
      <c r="F23" s="287"/>
      <c r="G23" s="288"/>
      <c r="H23" s="288"/>
      <c r="I23" s="288"/>
      <c r="J23" s="288"/>
      <c r="K23" s="288"/>
      <c r="L23" s="288"/>
      <c r="M23" s="288"/>
      <c r="N23" s="288"/>
    </row>
    <row r="24" spans="1:14" s="16" customFormat="1" ht="24.75" customHeight="1" hidden="1">
      <c r="A24" s="157">
        <v>87</v>
      </c>
      <c r="B24" s="289"/>
      <c r="C24" s="290"/>
      <c r="D24" s="290" t="s">
        <v>93</v>
      </c>
      <c r="E24" s="291"/>
      <c r="F24" s="291"/>
      <c r="G24" s="292"/>
      <c r="H24" s="292"/>
      <c r="I24" s="292"/>
      <c r="J24" s="292"/>
      <c r="K24" s="292"/>
      <c r="L24" s="292"/>
      <c r="M24" s="292"/>
      <c r="N24" s="292"/>
    </row>
    <row r="25" spans="1:14" s="9" customFormat="1" ht="30" customHeight="1" hidden="1">
      <c r="A25" s="153">
        <v>88</v>
      </c>
      <c r="B25" s="293"/>
      <c r="C25" s="265">
        <v>18</v>
      </c>
      <c r="D25" s="294" t="s">
        <v>94</v>
      </c>
      <c r="E25" s="295"/>
      <c r="F25" s="295"/>
      <c r="G25" s="297"/>
      <c r="H25" s="297"/>
      <c r="I25" s="297"/>
      <c r="J25" s="297"/>
      <c r="K25" s="297"/>
      <c r="L25" s="297"/>
      <c r="M25" s="297"/>
      <c r="N25" s="297"/>
    </row>
    <row r="26" spans="1:14" s="16" customFormat="1" ht="24.75" customHeight="1" hidden="1">
      <c r="A26" s="156">
        <v>89</v>
      </c>
      <c r="B26" s="289"/>
      <c r="C26" s="298"/>
      <c r="D26" s="290" t="s">
        <v>37</v>
      </c>
      <c r="E26" s="291"/>
      <c r="F26" s="291"/>
      <c r="G26" s="292"/>
      <c r="H26" s="292"/>
      <c r="I26" s="292"/>
      <c r="J26" s="292"/>
      <c r="K26" s="292"/>
      <c r="L26" s="292"/>
      <c r="M26" s="292"/>
      <c r="N26" s="292"/>
    </row>
    <row r="27" spans="1:14" s="9" customFormat="1" ht="24.75" customHeight="1" hidden="1" thickBot="1">
      <c r="A27" s="157">
        <v>90</v>
      </c>
      <c r="B27" s="293"/>
      <c r="C27" s="265">
        <v>23</v>
      </c>
      <c r="D27" s="299" t="s">
        <v>95</v>
      </c>
      <c r="E27" s="267"/>
      <c r="F27" s="267"/>
      <c r="G27" s="297"/>
      <c r="H27" s="297"/>
      <c r="I27" s="297"/>
      <c r="J27" s="297"/>
      <c r="K27" s="297"/>
      <c r="L27" s="297"/>
      <c r="M27" s="297"/>
      <c r="N27" s="297"/>
    </row>
    <row r="28" spans="1:14" s="9" customFormat="1" ht="30" customHeight="1" hidden="1" thickBot="1">
      <c r="A28" s="153">
        <v>91</v>
      </c>
      <c r="B28" s="293">
        <v>1</v>
      </c>
      <c r="C28" s="299" t="s">
        <v>96</v>
      </c>
      <c r="D28" s="300"/>
      <c r="E28" s="269"/>
      <c r="F28" s="269"/>
      <c r="G28" s="297"/>
      <c r="H28" s="297"/>
      <c r="I28" s="297"/>
      <c r="J28" s="297"/>
      <c r="K28" s="297"/>
      <c r="L28" s="297"/>
      <c r="M28" s="297"/>
      <c r="N28" s="297"/>
    </row>
    <row r="29" spans="1:14" s="24" customFormat="1" ht="24.75" customHeight="1" hidden="1">
      <c r="A29" s="156">
        <v>92</v>
      </c>
      <c r="B29" s="270"/>
      <c r="C29" s="301" t="s">
        <v>97</v>
      </c>
      <c r="D29" s="302"/>
      <c r="E29" s="303"/>
      <c r="F29" s="303"/>
      <c r="G29" s="274"/>
      <c r="H29" s="274"/>
      <c r="I29" s="274"/>
      <c r="J29" s="274"/>
      <c r="K29" s="274"/>
      <c r="L29" s="274"/>
      <c r="M29" s="274"/>
      <c r="N29" s="274"/>
    </row>
    <row r="30" spans="1:14" ht="15" hidden="1">
      <c r="A30" s="157">
        <v>93</v>
      </c>
      <c r="B30" s="276">
        <v>2</v>
      </c>
      <c r="C30" s="304"/>
      <c r="D30" s="201" t="s">
        <v>98</v>
      </c>
      <c r="E30" s="305"/>
      <c r="F30" s="305"/>
      <c r="G30" s="204"/>
      <c r="H30" s="204"/>
      <c r="I30" s="204"/>
      <c r="J30" s="204"/>
      <c r="K30" s="204"/>
      <c r="L30" s="204"/>
      <c r="M30" s="204"/>
      <c r="N30" s="204"/>
    </row>
    <row r="31" spans="1:14" ht="15" hidden="1">
      <c r="A31" s="153">
        <v>94</v>
      </c>
      <c r="B31" s="276">
        <v>3</v>
      </c>
      <c r="C31" s="304"/>
      <c r="D31" s="201" t="s">
        <v>99</v>
      </c>
      <c r="E31" s="305"/>
      <c r="F31" s="305"/>
      <c r="G31" s="204"/>
      <c r="H31" s="204"/>
      <c r="I31" s="204"/>
      <c r="J31" s="204"/>
      <c r="K31" s="204"/>
      <c r="L31" s="204"/>
      <c r="M31" s="204"/>
      <c r="N31" s="204"/>
    </row>
    <row r="32" spans="1:14" s="12" customFormat="1" ht="15" hidden="1">
      <c r="A32" s="156">
        <v>95</v>
      </c>
      <c r="B32" s="276">
        <v>4</v>
      </c>
      <c r="C32" s="304"/>
      <c r="D32" s="201" t="s">
        <v>100</v>
      </c>
      <c r="E32" s="305"/>
      <c r="F32" s="305"/>
      <c r="G32" s="200"/>
      <c r="H32" s="200"/>
      <c r="I32" s="200"/>
      <c r="J32" s="200"/>
      <c r="K32" s="200"/>
      <c r="L32" s="200"/>
      <c r="M32" s="200"/>
      <c r="N32" s="200"/>
    </row>
    <row r="33" spans="1:14" s="12" customFormat="1" ht="30" hidden="1">
      <c r="A33" s="157">
        <v>96</v>
      </c>
      <c r="B33" s="276">
        <v>5</v>
      </c>
      <c r="C33" s="304"/>
      <c r="D33" s="284" t="s">
        <v>101</v>
      </c>
      <c r="E33" s="285"/>
      <c r="F33" s="285"/>
      <c r="G33" s="200"/>
      <c r="H33" s="200"/>
      <c r="I33" s="200"/>
      <c r="J33" s="200"/>
      <c r="K33" s="200"/>
      <c r="L33" s="200"/>
      <c r="M33" s="200"/>
      <c r="N33" s="200"/>
    </row>
    <row r="34" spans="1:14" s="12" customFormat="1" ht="15" hidden="1">
      <c r="A34" s="153">
        <v>97</v>
      </c>
      <c r="B34" s="276">
        <v>6</v>
      </c>
      <c r="C34" s="304"/>
      <c r="D34" s="201" t="s">
        <v>38</v>
      </c>
      <c r="E34" s="305"/>
      <c r="F34" s="305"/>
      <c r="G34" s="200"/>
      <c r="H34" s="200"/>
      <c r="I34" s="200"/>
      <c r="J34" s="200"/>
      <c r="K34" s="200"/>
      <c r="L34" s="200"/>
      <c r="M34" s="200"/>
      <c r="N34" s="200"/>
    </row>
    <row r="35" spans="1:14" s="24" customFormat="1" ht="24.75" customHeight="1" hidden="1">
      <c r="A35" s="156">
        <v>98</v>
      </c>
      <c r="B35" s="270">
        <v>7</v>
      </c>
      <c r="C35" s="301" t="s">
        <v>35</v>
      </c>
      <c r="D35" s="302"/>
      <c r="E35" s="303"/>
      <c r="F35" s="303"/>
      <c r="G35" s="274"/>
      <c r="H35" s="274"/>
      <c r="I35" s="274"/>
      <c r="J35" s="274"/>
      <c r="K35" s="274"/>
      <c r="L35" s="274"/>
      <c r="M35" s="274"/>
      <c r="N35" s="274"/>
    </row>
    <row r="36" spans="1:14" ht="15" hidden="1">
      <c r="A36" s="157">
        <v>99</v>
      </c>
      <c r="B36" s="276"/>
      <c r="C36" s="277">
        <v>1</v>
      </c>
      <c r="D36" s="201" t="s">
        <v>103</v>
      </c>
      <c r="E36" s="305"/>
      <c r="F36" s="305"/>
      <c r="G36" s="204"/>
      <c r="H36" s="204"/>
      <c r="I36" s="204"/>
      <c r="J36" s="204"/>
      <c r="K36" s="204"/>
      <c r="L36" s="204"/>
      <c r="M36" s="204"/>
      <c r="N36" s="204"/>
    </row>
    <row r="37" spans="1:14" ht="30" hidden="1">
      <c r="A37" s="153">
        <v>100</v>
      </c>
      <c r="B37" s="276"/>
      <c r="C37" s="277">
        <v>2</v>
      </c>
      <c r="D37" s="284" t="s">
        <v>104</v>
      </c>
      <c r="E37" s="285"/>
      <c r="F37" s="285"/>
      <c r="G37" s="204"/>
      <c r="H37" s="204"/>
      <c r="I37" s="204"/>
      <c r="J37" s="204"/>
      <c r="K37" s="204"/>
      <c r="L37" s="204"/>
      <c r="M37" s="204"/>
      <c r="N37" s="204"/>
    </row>
    <row r="38" spans="1:14" ht="15" hidden="1">
      <c r="A38" s="156">
        <v>101</v>
      </c>
      <c r="B38" s="276"/>
      <c r="C38" s="277">
        <v>3</v>
      </c>
      <c r="D38" s="284" t="s">
        <v>105</v>
      </c>
      <c r="E38" s="285"/>
      <c r="F38" s="285"/>
      <c r="G38" s="204"/>
      <c r="H38" s="204"/>
      <c r="I38" s="204"/>
      <c r="J38" s="204"/>
      <c r="K38" s="204"/>
      <c r="L38" s="204"/>
      <c r="M38" s="204"/>
      <c r="N38" s="204"/>
    </row>
    <row r="39" spans="1:14" ht="30" hidden="1">
      <c r="A39" s="157">
        <v>102</v>
      </c>
      <c r="B39" s="276"/>
      <c r="C39" s="277">
        <v>4</v>
      </c>
      <c r="D39" s="284" t="s">
        <v>110</v>
      </c>
      <c r="E39" s="285"/>
      <c r="F39" s="285"/>
      <c r="G39" s="204"/>
      <c r="H39" s="204"/>
      <c r="I39" s="204"/>
      <c r="J39" s="204"/>
      <c r="K39" s="204"/>
      <c r="L39" s="204"/>
      <c r="M39" s="204"/>
      <c r="N39" s="204"/>
    </row>
    <row r="40" spans="1:14" ht="15" hidden="1">
      <c r="A40" s="153">
        <v>103</v>
      </c>
      <c r="B40" s="276"/>
      <c r="C40" s="277">
        <v>5</v>
      </c>
      <c r="D40" s="284" t="s">
        <v>106</v>
      </c>
      <c r="E40" s="285"/>
      <c r="F40" s="285"/>
      <c r="G40" s="204"/>
      <c r="H40" s="204"/>
      <c r="I40" s="204"/>
      <c r="J40" s="204"/>
      <c r="K40" s="204"/>
      <c r="L40" s="204"/>
      <c r="M40" s="204"/>
      <c r="N40" s="204"/>
    </row>
    <row r="41" spans="1:14" s="16" customFormat="1" ht="24.75" customHeight="1" hidden="1" thickBot="1">
      <c r="A41" s="156">
        <v>104</v>
      </c>
      <c r="B41" s="293">
        <v>7</v>
      </c>
      <c r="C41" s="299" t="s">
        <v>107</v>
      </c>
      <c r="D41" s="290"/>
      <c r="E41" s="291"/>
      <c r="F41" s="291"/>
      <c r="G41" s="292"/>
      <c r="H41" s="292"/>
      <c r="I41" s="292"/>
      <c r="J41" s="292"/>
      <c r="K41" s="292"/>
      <c r="L41" s="292"/>
      <c r="M41" s="292"/>
      <c r="N41" s="292"/>
    </row>
    <row r="42" spans="1:14" s="25" customFormat="1" ht="30" customHeight="1" hidden="1" thickBot="1" thickTop="1">
      <c r="A42" s="157">
        <v>105</v>
      </c>
      <c r="B42" s="293"/>
      <c r="C42" s="299" t="s">
        <v>108</v>
      </c>
      <c r="D42" s="300"/>
      <c r="E42" s="269"/>
      <c r="F42" s="269"/>
      <c r="G42" s="296"/>
      <c r="H42" s="296"/>
      <c r="I42" s="296"/>
      <c r="J42" s="296"/>
      <c r="K42" s="296"/>
      <c r="L42" s="296"/>
      <c r="M42" s="296"/>
      <c r="N42" s="296"/>
    </row>
    <row r="43" spans="1:14" s="29" customFormat="1" ht="15">
      <c r="A43" s="153"/>
      <c r="B43" s="370"/>
      <c r="C43" s="371"/>
      <c r="D43" s="371"/>
      <c r="E43" s="269"/>
      <c r="F43" s="269"/>
      <c r="G43" s="296"/>
      <c r="H43" s="296"/>
      <c r="I43" s="296"/>
      <c r="J43" s="296"/>
      <c r="K43" s="296"/>
      <c r="L43" s="296"/>
      <c r="M43" s="296"/>
      <c r="N43" s="296"/>
    </row>
    <row r="44" spans="1:15" s="10" customFormat="1" ht="15" customHeight="1">
      <c r="A44" s="156"/>
      <c r="B44" s="368"/>
      <c r="C44" s="369"/>
      <c r="D44" s="369"/>
      <c r="E44" s="369"/>
      <c r="F44" s="343"/>
      <c r="G44" s="297"/>
      <c r="H44" s="297"/>
      <c r="I44" s="297"/>
      <c r="J44" s="297"/>
      <c r="K44" s="297"/>
      <c r="L44" s="297"/>
      <c r="M44" s="297"/>
      <c r="N44" s="297"/>
      <c r="O44" s="4"/>
    </row>
    <row r="45" spans="1:15" s="10" customFormat="1" ht="15" customHeight="1">
      <c r="A45" s="157"/>
      <c r="B45" s="366"/>
      <c r="C45" s="367"/>
      <c r="D45" s="367"/>
      <c r="E45" s="268"/>
      <c r="F45" s="268"/>
      <c r="G45" s="297"/>
      <c r="H45" s="297"/>
      <c r="I45" s="297"/>
      <c r="J45" s="297"/>
      <c r="K45" s="297"/>
      <c r="L45" s="297"/>
      <c r="M45" s="297"/>
      <c r="N45" s="297"/>
      <c r="O45" s="4"/>
    </row>
    <row r="46" spans="1:15" s="10" customFormat="1" ht="15">
      <c r="A46" s="153"/>
      <c r="B46" s="368"/>
      <c r="C46" s="369"/>
      <c r="D46" s="369"/>
      <c r="E46" s="369"/>
      <c r="F46" s="343"/>
      <c r="G46" s="296"/>
      <c r="H46" s="296"/>
      <c r="I46" s="296"/>
      <c r="J46" s="296"/>
      <c r="K46" s="296"/>
      <c r="L46" s="296"/>
      <c r="M46" s="296"/>
      <c r="N46" s="296"/>
      <c r="O46" s="4"/>
    </row>
    <row r="47" spans="1:15" s="10" customFormat="1" ht="15" customHeight="1">
      <c r="A47" s="156"/>
      <c r="B47" s="366"/>
      <c r="C47" s="367"/>
      <c r="D47" s="367"/>
      <c r="E47" s="268"/>
      <c r="F47" s="268"/>
      <c r="G47" s="297"/>
      <c r="H47" s="297"/>
      <c r="I47" s="297"/>
      <c r="J47" s="297"/>
      <c r="K47" s="297"/>
      <c r="L47" s="297"/>
      <c r="M47" s="297"/>
      <c r="N47" s="297"/>
      <c r="O47" s="4"/>
    </row>
    <row r="48" spans="1:15" s="75" customFormat="1" ht="31.5" customHeight="1" thickBot="1">
      <c r="A48" s="156"/>
      <c r="B48" s="377"/>
      <c r="C48" s="378"/>
      <c r="D48" s="378"/>
      <c r="E48" s="378"/>
      <c r="F48" s="341"/>
      <c r="G48" s="306"/>
      <c r="H48" s="306"/>
      <c r="I48" s="306"/>
      <c r="J48" s="306"/>
      <c r="K48" s="306"/>
      <c r="L48" s="306"/>
      <c r="M48" s="306"/>
      <c r="N48" s="306"/>
      <c r="O48" s="4"/>
    </row>
    <row r="49" spans="1:4" ht="15.75" thickTop="1">
      <c r="A49" s="158"/>
      <c r="B49" s="379" t="s">
        <v>71</v>
      </c>
      <c r="C49" s="379"/>
      <c r="D49" s="379"/>
    </row>
    <row r="50" spans="1:6" ht="15">
      <c r="A50" s="158"/>
      <c r="B50" s="365" t="s">
        <v>145</v>
      </c>
      <c r="C50" s="365"/>
      <c r="D50" s="365"/>
      <c r="E50" s="365"/>
      <c r="F50" s="193"/>
    </row>
    <row r="51" spans="2:4" ht="15">
      <c r="B51" s="376" t="s">
        <v>146</v>
      </c>
      <c r="C51" s="376"/>
      <c r="D51" s="376"/>
    </row>
  </sheetData>
  <sheetProtection/>
  <mergeCells count="19">
    <mergeCell ref="B51:D51"/>
    <mergeCell ref="B47:D47"/>
    <mergeCell ref="B48:E48"/>
    <mergeCell ref="B49:D49"/>
    <mergeCell ref="E6:E7"/>
    <mergeCell ref="C6:C7"/>
    <mergeCell ref="B1:G1"/>
    <mergeCell ref="B6:B7"/>
    <mergeCell ref="B2:N2"/>
    <mergeCell ref="B3:N3"/>
    <mergeCell ref="G6:K6"/>
    <mergeCell ref="D6:D7"/>
    <mergeCell ref="M4:N4"/>
    <mergeCell ref="L6:N6"/>
    <mergeCell ref="B50:E50"/>
    <mergeCell ref="B45:D45"/>
    <mergeCell ref="B46:E46"/>
    <mergeCell ref="B44:E44"/>
    <mergeCell ref="B43:D43"/>
  </mergeCells>
  <printOptions horizontalCentered="1"/>
  <pageMargins left="0.1968503937007874" right="0.1968503937007874" top="0.5905511811023623" bottom="0.5905511811023623" header="0.5118110236220472" footer="0.5118110236220472"/>
  <pageSetup fitToHeight="4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view="pageBreakPreview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4.75390625" style="179" customWidth="1"/>
    <col min="2" max="2" width="4.75390625" style="176" customWidth="1"/>
    <col min="3" max="3" width="4.75390625" style="180" customWidth="1"/>
    <col min="4" max="4" width="50.75390625" style="181" customWidth="1"/>
    <col min="5" max="5" width="5.75390625" style="182" customWidth="1"/>
    <col min="6" max="10" width="15.75390625" style="177" customWidth="1"/>
    <col min="11" max="13" width="14.00390625" style="178" customWidth="1"/>
    <col min="14" max="16384" width="9.125" style="178" customWidth="1"/>
  </cols>
  <sheetData>
    <row r="1" spans="1:256" ht="16.5">
      <c r="A1" s="345" t="s">
        <v>198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 t="s">
        <v>184</v>
      </c>
      <c r="R1" s="345"/>
      <c r="S1" s="345"/>
      <c r="T1" s="345"/>
      <c r="U1" s="345"/>
      <c r="V1" s="345"/>
      <c r="W1" s="345"/>
      <c r="X1" s="345"/>
      <c r="Y1" s="345" t="s">
        <v>184</v>
      </c>
      <c r="Z1" s="345"/>
      <c r="AA1" s="345"/>
      <c r="AB1" s="345"/>
      <c r="AC1" s="345"/>
      <c r="AD1" s="345"/>
      <c r="AE1" s="345"/>
      <c r="AF1" s="345"/>
      <c r="AG1" s="345" t="s">
        <v>184</v>
      </c>
      <c r="AH1" s="345"/>
      <c r="AI1" s="345"/>
      <c r="AJ1" s="345"/>
      <c r="AK1" s="345"/>
      <c r="AL1" s="345"/>
      <c r="AM1" s="345"/>
      <c r="AN1" s="345"/>
      <c r="AO1" s="345" t="s">
        <v>184</v>
      </c>
      <c r="AP1" s="345"/>
      <c r="AQ1" s="345"/>
      <c r="AR1" s="345"/>
      <c r="AS1" s="345"/>
      <c r="AT1" s="345"/>
      <c r="AU1" s="345"/>
      <c r="AV1" s="345"/>
      <c r="AW1" s="345" t="s">
        <v>184</v>
      </c>
      <c r="AX1" s="345"/>
      <c r="AY1" s="345"/>
      <c r="AZ1" s="345"/>
      <c r="BA1" s="345"/>
      <c r="BB1" s="345"/>
      <c r="BC1" s="345"/>
      <c r="BD1" s="345"/>
      <c r="BE1" s="345" t="s">
        <v>184</v>
      </c>
      <c r="BF1" s="345"/>
      <c r="BG1" s="345"/>
      <c r="BH1" s="345"/>
      <c r="BI1" s="345"/>
      <c r="BJ1" s="345"/>
      <c r="BK1" s="345"/>
      <c r="BL1" s="345"/>
      <c r="BM1" s="345" t="s">
        <v>184</v>
      </c>
      <c r="BN1" s="345"/>
      <c r="BO1" s="345"/>
      <c r="BP1" s="345"/>
      <c r="BQ1" s="345"/>
      <c r="BR1" s="345"/>
      <c r="BS1" s="345"/>
      <c r="BT1" s="345"/>
      <c r="BU1" s="345" t="s">
        <v>184</v>
      </c>
      <c r="BV1" s="345"/>
      <c r="BW1" s="345"/>
      <c r="BX1" s="345"/>
      <c r="BY1" s="345"/>
      <c r="BZ1" s="345"/>
      <c r="CA1" s="345"/>
      <c r="CB1" s="345"/>
      <c r="CC1" s="345" t="s">
        <v>184</v>
      </c>
      <c r="CD1" s="345"/>
      <c r="CE1" s="345"/>
      <c r="CF1" s="345"/>
      <c r="CG1" s="345"/>
      <c r="CH1" s="345"/>
      <c r="CI1" s="345"/>
      <c r="CJ1" s="345"/>
      <c r="CK1" s="345" t="s">
        <v>184</v>
      </c>
      <c r="CL1" s="345"/>
      <c r="CM1" s="345"/>
      <c r="CN1" s="345"/>
      <c r="CO1" s="345"/>
      <c r="CP1" s="345"/>
      <c r="CQ1" s="345"/>
      <c r="CR1" s="345"/>
      <c r="CS1" s="345" t="s">
        <v>184</v>
      </c>
      <c r="CT1" s="345"/>
      <c r="CU1" s="345"/>
      <c r="CV1" s="345"/>
      <c r="CW1" s="345"/>
      <c r="CX1" s="345"/>
      <c r="CY1" s="345"/>
      <c r="CZ1" s="345"/>
      <c r="DA1" s="345" t="s">
        <v>184</v>
      </c>
      <c r="DB1" s="345"/>
      <c r="DC1" s="345"/>
      <c r="DD1" s="345"/>
      <c r="DE1" s="345"/>
      <c r="DF1" s="345"/>
      <c r="DG1" s="345"/>
      <c r="DH1" s="345"/>
      <c r="DI1" s="345" t="s">
        <v>184</v>
      </c>
      <c r="DJ1" s="345"/>
      <c r="DK1" s="345"/>
      <c r="DL1" s="345"/>
      <c r="DM1" s="345"/>
      <c r="DN1" s="345"/>
      <c r="DO1" s="345"/>
      <c r="DP1" s="345"/>
      <c r="DQ1" s="345" t="s">
        <v>184</v>
      </c>
      <c r="DR1" s="345"/>
      <c r="DS1" s="345"/>
      <c r="DT1" s="345"/>
      <c r="DU1" s="345"/>
      <c r="DV1" s="345"/>
      <c r="DW1" s="345"/>
      <c r="DX1" s="345"/>
      <c r="DY1" s="345" t="s">
        <v>184</v>
      </c>
      <c r="DZ1" s="345"/>
      <c r="EA1" s="345"/>
      <c r="EB1" s="345"/>
      <c r="EC1" s="345"/>
      <c r="ED1" s="345"/>
      <c r="EE1" s="345"/>
      <c r="EF1" s="345"/>
      <c r="EG1" s="345" t="s">
        <v>184</v>
      </c>
      <c r="EH1" s="345"/>
      <c r="EI1" s="345"/>
      <c r="EJ1" s="345"/>
      <c r="EK1" s="345"/>
      <c r="EL1" s="345"/>
      <c r="EM1" s="345"/>
      <c r="EN1" s="345"/>
      <c r="EO1" s="345" t="s">
        <v>184</v>
      </c>
      <c r="EP1" s="345"/>
      <c r="EQ1" s="345"/>
      <c r="ER1" s="345"/>
      <c r="ES1" s="345"/>
      <c r="ET1" s="345"/>
      <c r="EU1" s="345"/>
      <c r="EV1" s="345"/>
      <c r="EW1" s="345" t="s">
        <v>184</v>
      </c>
      <c r="EX1" s="345"/>
      <c r="EY1" s="345"/>
      <c r="EZ1" s="345"/>
      <c r="FA1" s="345"/>
      <c r="FB1" s="345"/>
      <c r="FC1" s="345"/>
      <c r="FD1" s="345"/>
      <c r="FE1" s="345" t="s">
        <v>184</v>
      </c>
      <c r="FF1" s="345"/>
      <c r="FG1" s="345"/>
      <c r="FH1" s="345"/>
      <c r="FI1" s="345"/>
      <c r="FJ1" s="345"/>
      <c r="FK1" s="345"/>
      <c r="FL1" s="345"/>
      <c r="FM1" s="345" t="s">
        <v>184</v>
      </c>
      <c r="FN1" s="345"/>
      <c r="FO1" s="345"/>
      <c r="FP1" s="345"/>
      <c r="FQ1" s="345"/>
      <c r="FR1" s="345"/>
      <c r="FS1" s="345"/>
      <c r="FT1" s="345"/>
      <c r="FU1" s="345" t="s">
        <v>184</v>
      </c>
      <c r="FV1" s="345"/>
      <c r="FW1" s="345"/>
      <c r="FX1" s="345"/>
      <c r="FY1" s="345"/>
      <c r="FZ1" s="345"/>
      <c r="GA1" s="345"/>
      <c r="GB1" s="345"/>
      <c r="GC1" s="345" t="s">
        <v>184</v>
      </c>
      <c r="GD1" s="345"/>
      <c r="GE1" s="345"/>
      <c r="GF1" s="345"/>
      <c r="GG1" s="345"/>
      <c r="GH1" s="345"/>
      <c r="GI1" s="345"/>
      <c r="GJ1" s="345"/>
      <c r="GK1" s="345" t="s">
        <v>184</v>
      </c>
      <c r="GL1" s="345"/>
      <c r="GM1" s="345"/>
      <c r="GN1" s="345"/>
      <c r="GO1" s="345"/>
      <c r="GP1" s="345"/>
      <c r="GQ1" s="345"/>
      <c r="GR1" s="345"/>
      <c r="GS1" s="345" t="s">
        <v>184</v>
      </c>
      <c r="GT1" s="345"/>
      <c r="GU1" s="345"/>
      <c r="GV1" s="345"/>
      <c r="GW1" s="345"/>
      <c r="GX1" s="345"/>
      <c r="GY1" s="345"/>
      <c r="GZ1" s="345"/>
      <c r="HA1" s="345" t="s">
        <v>184</v>
      </c>
      <c r="HB1" s="345"/>
      <c r="HC1" s="345"/>
      <c r="HD1" s="345"/>
      <c r="HE1" s="345"/>
      <c r="HF1" s="345"/>
      <c r="HG1" s="345"/>
      <c r="HH1" s="345"/>
      <c r="HI1" s="345" t="s">
        <v>184</v>
      </c>
      <c r="HJ1" s="345"/>
      <c r="HK1" s="345"/>
      <c r="HL1" s="345"/>
      <c r="HM1" s="345"/>
      <c r="HN1" s="345"/>
      <c r="HO1" s="345"/>
      <c r="HP1" s="345"/>
      <c r="HQ1" s="345" t="s">
        <v>184</v>
      </c>
      <c r="HR1" s="345"/>
      <c r="HS1" s="345"/>
      <c r="HT1" s="345"/>
      <c r="HU1" s="345"/>
      <c r="HV1" s="345"/>
      <c r="HW1" s="345"/>
      <c r="HX1" s="345"/>
      <c r="HY1" s="345" t="s">
        <v>184</v>
      </c>
      <c r="HZ1" s="345"/>
      <c r="IA1" s="345"/>
      <c r="IB1" s="345"/>
      <c r="IC1" s="345"/>
      <c r="ID1" s="345"/>
      <c r="IE1" s="345"/>
      <c r="IF1" s="345"/>
      <c r="IG1" s="345" t="s">
        <v>184</v>
      </c>
      <c r="IH1" s="345"/>
      <c r="II1" s="345"/>
      <c r="IJ1" s="345"/>
      <c r="IK1" s="345"/>
      <c r="IL1" s="345"/>
      <c r="IM1" s="345"/>
      <c r="IN1" s="345"/>
      <c r="IO1" s="345" t="s">
        <v>184</v>
      </c>
      <c r="IP1" s="345"/>
      <c r="IQ1" s="345"/>
      <c r="IR1" s="345"/>
      <c r="IS1" s="345"/>
      <c r="IT1" s="345"/>
      <c r="IU1" s="345"/>
      <c r="IV1" s="345"/>
    </row>
    <row r="2" spans="2:10" ht="34.5" customHeight="1">
      <c r="B2" s="383" t="s">
        <v>175</v>
      </c>
      <c r="C2" s="383"/>
      <c r="D2" s="383"/>
      <c r="E2" s="383"/>
      <c r="F2" s="383"/>
      <c r="G2" s="383"/>
      <c r="H2" s="383"/>
      <c r="I2" s="383"/>
      <c r="J2" s="383"/>
    </row>
    <row r="3" spans="2:10" ht="34.5" customHeight="1">
      <c r="B3" s="383" t="s">
        <v>199</v>
      </c>
      <c r="C3" s="383"/>
      <c r="D3" s="383"/>
      <c r="E3" s="383"/>
      <c r="F3" s="383"/>
      <c r="G3" s="383"/>
      <c r="H3" s="383"/>
      <c r="I3" s="383"/>
      <c r="J3" s="383"/>
    </row>
    <row r="4" ht="16.5">
      <c r="J4" s="183" t="s">
        <v>8</v>
      </c>
    </row>
    <row r="5" spans="1:10" s="188" customFormat="1" ht="18" thickBot="1">
      <c r="A5" s="179"/>
      <c r="B5" s="184" t="s">
        <v>12</v>
      </c>
      <c r="C5" s="185" t="s">
        <v>13</v>
      </c>
      <c r="D5" s="186" t="s">
        <v>14</v>
      </c>
      <c r="E5" s="186"/>
      <c r="F5" s="186" t="s">
        <v>15</v>
      </c>
      <c r="G5" s="186" t="s">
        <v>16</v>
      </c>
      <c r="H5" s="186" t="s">
        <v>17</v>
      </c>
      <c r="I5" s="187" t="s">
        <v>18</v>
      </c>
      <c r="J5" s="186" t="s">
        <v>111</v>
      </c>
    </row>
    <row r="6" spans="1:10" s="188" customFormat="1" ht="75" customHeight="1">
      <c r="A6" s="179"/>
      <c r="B6" s="228" t="s">
        <v>62</v>
      </c>
      <c r="C6" s="229" t="s">
        <v>39</v>
      </c>
      <c r="D6" s="230" t="s">
        <v>9</v>
      </c>
      <c r="E6" s="231" t="s">
        <v>70</v>
      </c>
      <c r="F6" s="232" t="s">
        <v>50</v>
      </c>
      <c r="G6" s="233" t="s">
        <v>202</v>
      </c>
      <c r="H6" s="233" t="s">
        <v>201</v>
      </c>
      <c r="I6" s="232" t="s">
        <v>200</v>
      </c>
      <c r="J6" s="234" t="s">
        <v>203</v>
      </c>
    </row>
    <row r="7" spans="1:10" s="191" customFormat="1" ht="25.5" customHeight="1">
      <c r="A7" s="176"/>
      <c r="B7" s="235"/>
      <c r="C7" s="236"/>
      <c r="D7" s="237" t="s">
        <v>177</v>
      </c>
      <c r="E7" s="238" t="s">
        <v>69</v>
      </c>
      <c r="F7" s="258">
        <f>SUM(G7:J7)</f>
        <v>3364249</v>
      </c>
      <c r="G7" s="258">
        <v>345323</v>
      </c>
      <c r="H7" s="258">
        <v>1592179</v>
      </c>
      <c r="I7" s="258">
        <v>1267967</v>
      </c>
      <c r="J7" s="259">
        <v>158780</v>
      </c>
    </row>
    <row r="8" spans="1:10" s="189" customFormat="1" ht="16.5">
      <c r="A8" s="180"/>
      <c r="B8" s="235"/>
      <c r="C8" s="239"/>
      <c r="D8" s="237" t="s">
        <v>173</v>
      </c>
      <c r="E8" s="238" t="s">
        <v>69</v>
      </c>
      <c r="F8" s="258">
        <f>SUM(G8:J8)</f>
        <v>2373814.15</v>
      </c>
      <c r="G8" s="240">
        <v>0</v>
      </c>
      <c r="H8" s="241">
        <v>254</v>
      </c>
      <c r="I8" s="242"/>
      <c r="J8" s="243">
        <v>2373560.15</v>
      </c>
    </row>
    <row r="9" spans="1:10" s="189" customFormat="1" ht="24.75" customHeight="1">
      <c r="A9" s="180"/>
      <c r="B9" s="235"/>
      <c r="C9" s="239"/>
      <c r="D9" s="237" t="s">
        <v>204</v>
      </c>
      <c r="E9" s="238" t="s">
        <v>69</v>
      </c>
      <c r="F9" s="258">
        <f>SUM(G9:J9)</f>
        <v>144799</v>
      </c>
      <c r="G9" s="240">
        <v>0</v>
      </c>
      <c r="H9" s="241">
        <v>0</v>
      </c>
      <c r="I9" s="242"/>
      <c r="J9" s="242">
        <v>144799</v>
      </c>
    </row>
    <row r="10" spans="1:10" s="190" customFormat="1" ht="34.5" customHeight="1">
      <c r="A10" s="179"/>
      <c r="B10" s="235"/>
      <c r="C10" s="244"/>
      <c r="D10" s="247" t="s">
        <v>61</v>
      </c>
      <c r="E10" s="245"/>
      <c r="F10" s="246">
        <f>SUM(F7:F9)</f>
        <v>5882862.15</v>
      </c>
      <c r="G10" s="246">
        <f>SUM(G7:G9)</f>
        <v>345323</v>
      </c>
      <c r="H10" s="246">
        <f>SUM(H7:H9)</f>
        <v>1592433</v>
      </c>
      <c r="I10" s="246">
        <f>SUM(I7:I9)+1</f>
        <v>1267968</v>
      </c>
      <c r="J10" s="246">
        <f>SUM(J7:J9)</f>
        <v>2677139.15</v>
      </c>
    </row>
    <row r="11" spans="1:10" ht="16.5" hidden="1">
      <c r="A11" s="180">
        <v>166</v>
      </c>
      <c r="B11" s="235"/>
      <c r="C11" s="244"/>
      <c r="D11" s="248"/>
      <c r="E11" s="249"/>
      <c r="F11" s="250">
        <v>4964663</v>
      </c>
      <c r="G11" s="250">
        <v>825340</v>
      </c>
      <c r="H11" s="250">
        <v>1807445</v>
      </c>
      <c r="I11" s="250"/>
      <c r="J11" s="251">
        <v>728849</v>
      </c>
    </row>
    <row r="12" spans="2:10" ht="17.25" thickBot="1">
      <c r="B12" s="252" t="s">
        <v>71</v>
      </c>
      <c r="C12" s="253"/>
      <c r="D12" s="254"/>
      <c r="E12" s="255"/>
      <c r="F12" s="256"/>
      <c r="G12" s="256"/>
      <c r="H12" s="256"/>
      <c r="I12" s="256"/>
      <c r="J12" s="257"/>
    </row>
    <row r="13" spans="2:4" ht="16.5">
      <c r="B13" s="160" t="s">
        <v>145</v>
      </c>
      <c r="C13" s="161"/>
      <c r="D13" s="52"/>
    </row>
    <row r="14" spans="2:4" ht="16.5">
      <c r="B14" s="160" t="s">
        <v>146</v>
      </c>
      <c r="C14" s="161"/>
      <c r="D14" s="52"/>
    </row>
  </sheetData>
  <sheetProtection/>
  <mergeCells count="34">
    <mergeCell ref="IO1:IV1"/>
    <mergeCell ref="FM1:FT1"/>
    <mergeCell ref="FU1:GB1"/>
    <mergeCell ref="GC1:GJ1"/>
    <mergeCell ref="GK1:GR1"/>
    <mergeCell ref="GS1:GZ1"/>
    <mergeCell ref="EW1:FD1"/>
    <mergeCell ref="FE1:FL1"/>
    <mergeCell ref="HI1:HP1"/>
    <mergeCell ref="HQ1:HX1"/>
    <mergeCell ref="HY1:IF1"/>
    <mergeCell ref="IG1:IN1"/>
    <mergeCell ref="CC1:CJ1"/>
    <mergeCell ref="CK1:CR1"/>
    <mergeCell ref="CS1:CZ1"/>
    <mergeCell ref="DA1:DH1"/>
    <mergeCell ref="DI1:DP1"/>
    <mergeCell ref="HA1:HH1"/>
    <mergeCell ref="DQ1:DX1"/>
    <mergeCell ref="DY1:EF1"/>
    <mergeCell ref="EG1:EN1"/>
    <mergeCell ref="EO1:EV1"/>
    <mergeCell ref="AG1:AN1"/>
    <mergeCell ref="AO1:AV1"/>
    <mergeCell ref="AW1:BD1"/>
    <mergeCell ref="BE1:BL1"/>
    <mergeCell ref="BM1:BT1"/>
    <mergeCell ref="BU1:CB1"/>
    <mergeCell ref="B2:J2"/>
    <mergeCell ref="B3:J3"/>
    <mergeCell ref="A1:H1"/>
    <mergeCell ref="I1:P1"/>
    <mergeCell ref="Q1:X1"/>
    <mergeCell ref="Y1:AF1"/>
  </mergeCells>
  <printOptions horizontalCentered="1"/>
  <pageMargins left="0.1968503937007874" right="0.1968503937007874" top="0.5905511811023623" bottom="0.3937007874015748" header="0.5118110236220472" footer="0.5118110236220472"/>
  <pageSetup fitToHeight="5" fitToWidth="1" horizontalDpi="600" verticalDpi="600" orientation="portrait" paperSize="9" scale="67" r:id="rId1"/>
  <colBreaks count="1" manualBreakCount="1">
    <brk id="3" max="17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view="pageBreakPreview" zoomScale="90" zoomScaleSheetLayoutView="90" zoomScalePageLayoutView="0" workbookViewId="0" topLeftCell="A1">
      <selection activeCell="B1" sqref="B1"/>
    </sheetView>
  </sheetViews>
  <sheetFormatPr defaultColWidth="9.00390625" defaultRowHeight="12.75"/>
  <cols>
    <col min="1" max="1" width="4.75390625" style="120" customWidth="1"/>
    <col min="2" max="2" width="35.375" style="128" customWidth="1"/>
    <col min="3" max="3" width="30.00390625" style="120" customWidth="1"/>
    <col min="4" max="4" width="15.875" style="121" customWidth="1"/>
    <col min="5" max="5" width="12.75390625" style="121" customWidth="1"/>
    <col min="6" max="8" width="14.75390625" style="121" customWidth="1"/>
    <col min="9" max="9" width="11.75390625" style="121" customWidth="1"/>
    <col min="10" max="10" width="14.75390625" style="121" customWidth="1"/>
    <col min="11" max="11" width="12.75390625" style="121" customWidth="1"/>
    <col min="12" max="12" width="11.75390625" style="121" customWidth="1"/>
    <col min="13" max="13" width="14.75390625" style="121" customWidth="1"/>
    <col min="14" max="14" width="10.875" style="121" bestFit="1" customWidth="1"/>
    <col min="15" max="16384" width="9.125" style="122" customWidth="1"/>
  </cols>
  <sheetData>
    <row r="1" spans="2:14" ht="25.5" customHeight="1">
      <c r="B1" s="260" t="s">
        <v>205</v>
      </c>
      <c r="C1" s="260"/>
      <c r="D1" s="6"/>
      <c r="M1" s="385"/>
      <c r="N1" s="385"/>
    </row>
    <row r="2" spans="1:14" s="124" customFormat="1" ht="25.5" customHeight="1">
      <c r="A2" s="386" t="s">
        <v>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4" s="124" customFormat="1" ht="25.5" customHeight="1">
      <c r="A3" s="387" t="s">
        <v>51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</row>
    <row r="4" spans="1:14" s="124" customFormat="1" ht="25.5" customHeight="1">
      <c r="A4" s="386" t="s">
        <v>52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</row>
    <row r="5" spans="1:14" s="124" customFormat="1" ht="18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384" t="s">
        <v>8</v>
      </c>
      <c r="N5" s="384"/>
    </row>
    <row r="6" spans="1:14" s="133" customFormat="1" ht="15.75" thickBot="1">
      <c r="A6" s="391" t="s">
        <v>12</v>
      </c>
      <c r="B6" s="391"/>
      <c r="C6" s="133" t="s">
        <v>13</v>
      </c>
      <c r="D6" s="134" t="s">
        <v>14</v>
      </c>
      <c r="E6" s="134" t="s">
        <v>15</v>
      </c>
      <c r="F6" s="134" t="s">
        <v>16</v>
      </c>
      <c r="G6" s="134" t="s">
        <v>17</v>
      </c>
      <c r="H6" s="134" t="s">
        <v>18</v>
      </c>
      <c r="I6" s="134" t="s">
        <v>163</v>
      </c>
      <c r="J6" s="134" t="s">
        <v>164</v>
      </c>
      <c r="K6" s="134" t="s">
        <v>111</v>
      </c>
      <c r="L6" s="134" t="s">
        <v>112</v>
      </c>
      <c r="M6" s="135" t="s">
        <v>113</v>
      </c>
      <c r="N6" s="135" t="s">
        <v>114</v>
      </c>
    </row>
    <row r="7" spans="1:12" s="123" customFormat="1" ht="16.5" customHeight="1">
      <c r="A7" s="395" t="s">
        <v>19</v>
      </c>
      <c r="B7" s="397" t="s">
        <v>53</v>
      </c>
      <c r="C7" s="399" t="s">
        <v>54</v>
      </c>
      <c r="D7" s="390" t="s">
        <v>206</v>
      </c>
      <c r="E7" s="390"/>
      <c r="F7" s="390"/>
      <c r="G7" s="390" t="s">
        <v>207</v>
      </c>
      <c r="H7" s="390"/>
      <c r="I7" s="390"/>
      <c r="J7" s="390" t="s">
        <v>208</v>
      </c>
      <c r="K7" s="390"/>
      <c r="L7" s="390"/>
    </row>
    <row r="8" spans="1:12" s="123" customFormat="1" ht="16.5">
      <c r="A8" s="396"/>
      <c r="B8" s="398"/>
      <c r="C8" s="389"/>
      <c r="D8" s="388" t="s">
        <v>55</v>
      </c>
      <c r="E8" s="388" t="s">
        <v>56</v>
      </c>
      <c r="F8" s="389" t="s">
        <v>7</v>
      </c>
      <c r="G8" s="388" t="s">
        <v>55</v>
      </c>
      <c r="H8" s="388" t="s">
        <v>56</v>
      </c>
      <c r="I8" s="389" t="s">
        <v>7</v>
      </c>
      <c r="J8" s="388" t="s">
        <v>55</v>
      </c>
      <c r="K8" s="388" t="s">
        <v>56</v>
      </c>
      <c r="L8" s="389" t="s">
        <v>7</v>
      </c>
    </row>
    <row r="9" spans="1:12" s="123" customFormat="1" ht="16.5">
      <c r="A9" s="396"/>
      <c r="B9" s="398"/>
      <c r="C9" s="389"/>
      <c r="D9" s="388"/>
      <c r="E9" s="388"/>
      <c r="F9" s="389"/>
      <c r="G9" s="388"/>
      <c r="H9" s="388"/>
      <c r="I9" s="389"/>
      <c r="J9" s="388"/>
      <c r="K9" s="388"/>
      <c r="L9" s="389"/>
    </row>
    <row r="10" spans="1:12" s="225" customFormat="1" ht="33" customHeight="1">
      <c r="A10" s="307" t="s">
        <v>63</v>
      </c>
      <c r="B10" s="221" t="s">
        <v>177</v>
      </c>
      <c r="C10" s="222" t="s">
        <v>178</v>
      </c>
      <c r="D10" s="223">
        <v>0</v>
      </c>
      <c r="E10" s="224">
        <v>1492285.956</v>
      </c>
      <c r="F10" s="223">
        <f>SUM(D10:E10)</f>
        <v>1492285.956</v>
      </c>
      <c r="G10" s="223">
        <v>0</v>
      </c>
      <c r="H10" s="224">
        <v>1267967.051</v>
      </c>
      <c r="I10" s="223">
        <f>SUM(G10:H10)</f>
        <v>1267967.051</v>
      </c>
      <c r="J10" s="223">
        <v>0</v>
      </c>
      <c r="K10" s="223">
        <f>SUM(I10:J10)</f>
        <v>1267967.051</v>
      </c>
      <c r="L10" s="223">
        <f>SUM(J10:K10)</f>
        <v>1267967.051</v>
      </c>
    </row>
    <row r="11" spans="1:12" s="129" customFormat="1" ht="25.5" customHeight="1" thickBot="1">
      <c r="A11" s="392" t="s">
        <v>7</v>
      </c>
      <c r="B11" s="393"/>
      <c r="C11" s="393"/>
      <c r="D11" s="308">
        <f>SUM(D10:D10)</f>
        <v>0</v>
      </c>
      <c r="E11" s="308">
        <f>SUM(E10:E10)</f>
        <v>1492285.956</v>
      </c>
      <c r="F11" s="308">
        <f>SUM(F10:F10)</f>
        <v>1492285.956</v>
      </c>
      <c r="G11" s="308">
        <f>SUM(G10:G10)</f>
        <v>0</v>
      </c>
      <c r="H11" s="308">
        <f>SUM(H10:H10)</f>
        <v>1267967.051</v>
      </c>
      <c r="I11" s="308">
        <f>SUM(I10:I10)</f>
        <v>1267967.051</v>
      </c>
      <c r="J11" s="308">
        <f>SUM(J10:J10)</f>
        <v>0</v>
      </c>
      <c r="K11" s="308">
        <f>SUM(K10:K10)</f>
        <v>1267967.051</v>
      </c>
      <c r="L11" s="308">
        <f>SUM(L10:L10)</f>
        <v>1267967.051</v>
      </c>
    </row>
    <row r="12" spans="1:14" s="129" customFormat="1" ht="16.5">
      <c r="A12" s="394"/>
      <c r="B12" s="394"/>
      <c r="C12" s="394"/>
      <c r="D12" s="394"/>
      <c r="E12" s="394"/>
      <c r="F12" s="394"/>
      <c r="G12" s="394"/>
      <c r="H12" s="130"/>
      <c r="I12" s="131"/>
      <c r="J12" s="131"/>
      <c r="K12" s="131"/>
      <c r="L12" s="131"/>
      <c r="M12" s="131"/>
      <c r="N12" s="131"/>
    </row>
    <row r="13" spans="1:15" s="126" customFormat="1" ht="16.5">
      <c r="A13" s="120"/>
      <c r="B13" s="15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5"/>
    </row>
    <row r="14" spans="1:14" s="126" customFormat="1" ht="16.5">
      <c r="A14" s="120"/>
      <c r="B14" s="128"/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s="127" customFormat="1" ht="17.25">
      <c r="A15" s="120"/>
      <c r="B15" s="128"/>
      <c r="C15" s="120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</sheetData>
  <sheetProtection/>
  <mergeCells count="23">
    <mergeCell ref="G7:I7"/>
    <mergeCell ref="G8:G9"/>
    <mergeCell ref="H8:H9"/>
    <mergeCell ref="I8:I9"/>
    <mergeCell ref="J7:L7"/>
    <mergeCell ref="J8:J9"/>
    <mergeCell ref="K8:K9"/>
    <mergeCell ref="L8:L9"/>
    <mergeCell ref="F8:F9"/>
    <mergeCell ref="A6:B6"/>
    <mergeCell ref="A11:C11"/>
    <mergeCell ref="A12:G12"/>
    <mergeCell ref="D7:F7"/>
    <mergeCell ref="A7:A9"/>
    <mergeCell ref="B7:B9"/>
    <mergeCell ref="C7:C9"/>
    <mergeCell ref="M5:N5"/>
    <mergeCell ref="M1:N1"/>
    <mergeCell ref="A2:N2"/>
    <mergeCell ref="A3:N3"/>
    <mergeCell ref="A4:N4"/>
    <mergeCell ref="D8:D9"/>
    <mergeCell ref="E8:E9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5"/>
  <sheetViews>
    <sheetView tabSelected="1" view="pageBreakPreview" zoomScaleNormal="75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8.75390625" style="437" customWidth="1"/>
    <col min="2" max="2" width="62.625" style="7" bestFit="1" customWidth="1"/>
    <col min="3" max="4" width="10.625" style="438" bestFit="1" customWidth="1"/>
    <col min="5" max="5" width="12.75390625" style="439" customWidth="1"/>
    <col min="6" max="6" width="8.75390625" style="437" customWidth="1"/>
    <col min="7" max="7" width="54.00390625" style="7" bestFit="1" customWidth="1"/>
    <col min="8" max="9" width="10.625" style="438" bestFit="1" customWidth="1"/>
    <col min="10" max="10" width="9.875" style="439" customWidth="1"/>
    <col min="11" max="11" width="3.625" style="418" customWidth="1"/>
    <col min="12" max="16384" width="9.125" style="7" customWidth="1"/>
  </cols>
  <sheetData>
    <row r="1" spans="1:11" s="28" customFormat="1" ht="15">
      <c r="A1" s="405" t="s">
        <v>212</v>
      </c>
      <c r="B1" s="405"/>
      <c r="C1" s="406"/>
      <c r="D1" s="406"/>
      <c r="E1" s="407"/>
      <c r="F1" s="408"/>
      <c r="H1" s="406"/>
      <c r="I1" s="406"/>
      <c r="J1" s="406"/>
      <c r="K1" s="409"/>
    </row>
    <row r="2" spans="1:11" s="28" customFormat="1" ht="26.25" customHeight="1">
      <c r="A2" s="410" t="s">
        <v>174</v>
      </c>
      <c r="B2" s="410"/>
      <c r="C2" s="410"/>
      <c r="D2" s="410"/>
      <c r="E2" s="410"/>
      <c r="F2" s="410"/>
      <c r="G2" s="410"/>
      <c r="H2" s="410"/>
      <c r="I2" s="410"/>
      <c r="J2" s="410"/>
      <c r="K2" s="409"/>
    </row>
    <row r="3" spans="1:11" s="28" customFormat="1" ht="27.75" customHeight="1">
      <c r="A3" s="410" t="s">
        <v>209</v>
      </c>
      <c r="B3" s="410"/>
      <c r="C3" s="410"/>
      <c r="D3" s="410"/>
      <c r="E3" s="410"/>
      <c r="F3" s="410"/>
      <c r="G3" s="410"/>
      <c r="H3" s="410"/>
      <c r="I3" s="410"/>
      <c r="J3" s="410"/>
      <c r="K3" s="409"/>
    </row>
    <row r="4" spans="1:11" s="28" customFormat="1" ht="15">
      <c r="A4" s="411"/>
      <c r="B4" s="411"/>
      <c r="C4" s="412"/>
      <c r="D4" s="412"/>
      <c r="E4" s="411"/>
      <c r="F4" s="411"/>
      <c r="G4" s="411"/>
      <c r="H4" s="412"/>
      <c r="I4" s="413" t="s">
        <v>8</v>
      </c>
      <c r="J4" s="413"/>
      <c r="K4" s="409"/>
    </row>
    <row r="5" spans="1:11" s="414" customFormat="1" ht="14.25" thickBot="1">
      <c r="A5" s="414" t="s">
        <v>12</v>
      </c>
      <c r="B5" s="414" t="s">
        <v>13</v>
      </c>
      <c r="C5" s="157" t="s">
        <v>14</v>
      </c>
      <c r="D5" s="157" t="s">
        <v>15</v>
      </c>
      <c r="E5" s="414" t="s">
        <v>16</v>
      </c>
      <c r="F5" s="414" t="s">
        <v>17</v>
      </c>
      <c r="G5" s="414" t="s">
        <v>18</v>
      </c>
      <c r="H5" s="157" t="s">
        <v>163</v>
      </c>
      <c r="I5" s="414" t="s">
        <v>164</v>
      </c>
      <c r="J5" s="414" t="s">
        <v>111</v>
      </c>
      <c r="K5" s="415"/>
    </row>
    <row r="6" spans="1:11" s="28" customFormat="1" ht="45">
      <c r="A6" s="416"/>
      <c r="B6" s="598" t="s">
        <v>121</v>
      </c>
      <c r="C6" s="599" t="s">
        <v>189</v>
      </c>
      <c r="D6" s="599" t="s">
        <v>190</v>
      </c>
      <c r="E6" s="600" t="s">
        <v>191</v>
      </c>
      <c r="F6" s="601"/>
      <c r="G6" s="601" t="s">
        <v>123</v>
      </c>
      <c r="H6" s="599" t="s">
        <v>189</v>
      </c>
      <c r="I6" s="599" t="s">
        <v>190</v>
      </c>
      <c r="J6" s="602" t="s">
        <v>191</v>
      </c>
      <c r="K6" s="409"/>
    </row>
    <row r="7" spans="1:10" ht="15" customHeight="1">
      <c r="A7" s="417" t="s">
        <v>63</v>
      </c>
      <c r="B7" s="603" t="s">
        <v>147</v>
      </c>
      <c r="C7" s="604"/>
      <c r="D7" s="604"/>
      <c r="E7" s="201"/>
      <c r="F7" s="605" t="s">
        <v>63</v>
      </c>
      <c r="G7" s="606" t="s">
        <v>124</v>
      </c>
      <c r="H7" s="604">
        <v>12676.604</v>
      </c>
      <c r="I7" s="604">
        <v>12676.604</v>
      </c>
      <c r="J7" s="607">
        <v>10129</v>
      </c>
    </row>
    <row r="8" spans="1:10" ht="15" customHeight="1">
      <c r="A8" s="417" t="s">
        <v>64</v>
      </c>
      <c r="B8" s="603" t="s">
        <v>167</v>
      </c>
      <c r="C8" s="604">
        <v>0</v>
      </c>
      <c r="D8" s="604">
        <v>0</v>
      </c>
      <c r="E8" s="201"/>
      <c r="F8" s="605" t="s">
        <v>64</v>
      </c>
      <c r="G8" s="606" t="s">
        <v>125</v>
      </c>
      <c r="H8" s="604">
        <v>4004</v>
      </c>
      <c r="I8" s="604">
        <v>4004</v>
      </c>
      <c r="J8" s="607">
        <v>2911</v>
      </c>
    </row>
    <row r="9" spans="1:10" ht="15">
      <c r="A9" s="417" t="s">
        <v>65</v>
      </c>
      <c r="B9" s="608" t="s">
        <v>21</v>
      </c>
      <c r="C9" s="609">
        <v>186628</v>
      </c>
      <c r="D9" s="609">
        <v>689414</v>
      </c>
      <c r="E9" s="201">
        <v>9425</v>
      </c>
      <c r="F9" s="605" t="s">
        <v>65</v>
      </c>
      <c r="G9" s="606" t="s">
        <v>126</v>
      </c>
      <c r="H9" s="604">
        <v>169947</v>
      </c>
      <c r="I9" s="604">
        <v>105600</v>
      </c>
      <c r="J9" s="607">
        <v>23842</v>
      </c>
    </row>
    <row r="10" spans="1:10" ht="15">
      <c r="A10" s="417" t="s">
        <v>66</v>
      </c>
      <c r="B10" s="603" t="s">
        <v>24</v>
      </c>
      <c r="C10" s="604"/>
      <c r="D10" s="604">
        <v>0</v>
      </c>
      <c r="E10" s="201"/>
      <c r="F10" s="610" t="s">
        <v>66</v>
      </c>
      <c r="G10" s="606" t="s">
        <v>22</v>
      </c>
      <c r="H10" s="604">
        <v>0</v>
      </c>
      <c r="I10" s="604">
        <v>0</v>
      </c>
      <c r="J10" s="607">
        <v>0</v>
      </c>
    </row>
    <row r="11" spans="1:10" ht="15">
      <c r="A11" s="417"/>
      <c r="B11" s="608"/>
      <c r="C11" s="609"/>
      <c r="D11" s="604"/>
      <c r="E11" s="201"/>
      <c r="F11" s="610" t="s">
        <v>67</v>
      </c>
      <c r="G11" s="611" t="s">
        <v>60</v>
      </c>
      <c r="H11" s="304">
        <v>0</v>
      </c>
      <c r="I11" s="304">
        <v>0</v>
      </c>
      <c r="J11" s="612">
        <v>0</v>
      </c>
    </row>
    <row r="12" spans="1:10" ht="15">
      <c r="A12" s="417"/>
      <c r="B12" s="608"/>
      <c r="C12" s="609"/>
      <c r="D12" s="609"/>
      <c r="E12" s="201"/>
      <c r="F12" s="610" t="s">
        <v>68</v>
      </c>
      <c r="G12" s="611" t="s">
        <v>58</v>
      </c>
      <c r="H12" s="304">
        <v>427495</v>
      </c>
      <c r="I12" s="304">
        <v>567133</v>
      </c>
      <c r="J12" s="612"/>
    </row>
    <row r="13" spans="1:11" s="28" customFormat="1" ht="24.75" customHeight="1">
      <c r="A13" s="419"/>
      <c r="B13" s="613" t="s">
        <v>46</v>
      </c>
      <c r="C13" s="420">
        <f>SUM(C7:C12)</f>
        <v>186628</v>
      </c>
      <c r="D13" s="420">
        <f>SUM(D7:D12)</f>
        <v>689414</v>
      </c>
      <c r="E13" s="420">
        <f>SUM(E7:E12)</f>
        <v>9425</v>
      </c>
      <c r="F13" s="614"/>
      <c r="G13" s="615" t="s">
        <v>41</v>
      </c>
      <c r="H13" s="420">
        <f>SUM(H7:H12)</f>
        <v>614122.604</v>
      </c>
      <c r="I13" s="420">
        <f>SUM(I7:I12)</f>
        <v>689413.604</v>
      </c>
      <c r="J13" s="421">
        <f>SUM(J7:J12)</f>
        <v>36882</v>
      </c>
      <c r="K13" s="409"/>
    </row>
    <row r="14" spans="1:11" ht="23.25" customHeight="1">
      <c r="A14" s="422"/>
      <c r="B14" s="616" t="s">
        <v>128</v>
      </c>
      <c r="C14" s="617"/>
      <c r="D14" s="420"/>
      <c r="E14" s="618"/>
      <c r="F14" s="619"/>
      <c r="G14" s="619" t="s">
        <v>129</v>
      </c>
      <c r="H14" s="617"/>
      <c r="I14" s="420"/>
      <c r="J14" s="620"/>
      <c r="K14" s="423"/>
    </row>
    <row r="15" spans="1:11" ht="15">
      <c r="A15" s="424" t="s">
        <v>63</v>
      </c>
      <c r="B15" s="621" t="s">
        <v>148</v>
      </c>
      <c r="C15" s="604">
        <v>4496111</v>
      </c>
      <c r="D15" s="604">
        <v>1499362</v>
      </c>
      <c r="E15" s="604">
        <v>1276534</v>
      </c>
      <c r="F15" s="622" t="s">
        <v>63</v>
      </c>
      <c r="G15" s="623" t="s">
        <v>2</v>
      </c>
      <c r="H15" s="604">
        <v>3262047</v>
      </c>
      <c r="I15" s="604">
        <v>1501122</v>
      </c>
      <c r="J15" s="620">
        <v>1261779</v>
      </c>
      <c r="K15" s="425"/>
    </row>
    <row r="16" spans="1:11" ht="15">
      <c r="A16" s="424" t="s">
        <v>64</v>
      </c>
      <c r="B16" s="621" t="s">
        <v>23</v>
      </c>
      <c r="C16" s="604">
        <v>957056</v>
      </c>
      <c r="D16" s="604">
        <v>84295</v>
      </c>
      <c r="E16" s="604">
        <v>10</v>
      </c>
      <c r="F16" s="622" t="s">
        <v>64</v>
      </c>
      <c r="G16" s="623" t="s">
        <v>3</v>
      </c>
      <c r="H16" s="604">
        <v>0</v>
      </c>
      <c r="I16" s="604">
        <v>0</v>
      </c>
      <c r="J16" s="620">
        <v>0</v>
      </c>
      <c r="K16" s="425"/>
    </row>
    <row r="17" spans="1:11" ht="15">
      <c r="A17" s="424" t="s">
        <v>65</v>
      </c>
      <c r="B17" s="603" t="s">
        <v>25</v>
      </c>
      <c r="C17" s="604">
        <v>4562</v>
      </c>
      <c r="D17" s="604">
        <v>4561.865</v>
      </c>
      <c r="E17" s="604">
        <v>0</v>
      </c>
      <c r="F17" s="622" t="s">
        <v>65</v>
      </c>
      <c r="G17" s="623" t="s">
        <v>74</v>
      </c>
      <c r="H17" s="604">
        <v>1795526</v>
      </c>
      <c r="I17" s="604">
        <v>108349.152</v>
      </c>
      <c r="J17" s="620">
        <v>0</v>
      </c>
      <c r="K17" s="425"/>
    </row>
    <row r="18" spans="1:11" ht="15">
      <c r="A18" s="424"/>
      <c r="B18" s="603"/>
      <c r="C18" s="604"/>
      <c r="D18" s="604"/>
      <c r="E18" s="604"/>
      <c r="F18" s="622" t="s">
        <v>66</v>
      </c>
      <c r="G18" s="623" t="s">
        <v>59</v>
      </c>
      <c r="H18" s="604">
        <v>0</v>
      </c>
      <c r="I18" s="604">
        <v>0</v>
      </c>
      <c r="J18" s="620">
        <v>0</v>
      </c>
      <c r="K18" s="425"/>
    </row>
    <row r="19" spans="1:11" s="28" customFormat="1" ht="24.75" customHeight="1" thickBot="1">
      <c r="A19" s="426"/>
      <c r="B19" s="613" t="s">
        <v>47</v>
      </c>
      <c r="C19" s="420">
        <f>SUM(C15:C18)</f>
        <v>5457729</v>
      </c>
      <c r="D19" s="420">
        <f>SUM(D15:D18)</f>
        <v>1588218.865</v>
      </c>
      <c r="E19" s="420">
        <f>SUM(E15:E18)</f>
        <v>1276544</v>
      </c>
      <c r="F19" s="614"/>
      <c r="G19" s="615" t="s">
        <v>42</v>
      </c>
      <c r="H19" s="420">
        <f>SUM(H15:H18)</f>
        <v>5057573</v>
      </c>
      <c r="I19" s="420">
        <f>SUM(I15:I18)</f>
        <v>1609471.152</v>
      </c>
      <c r="J19" s="421">
        <f>SUM(J15:J18)</f>
        <v>1261779</v>
      </c>
      <c r="K19" s="409"/>
    </row>
    <row r="20" spans="1:11" s="28" customFormat="1" ht="24.75" customHeight="1" thickBot="1" thickTop="1">
      <c r="A20" s="427"/>
      <c r="B20" s="624" t="s">
        <v>26</v>
      </c>
      <c r="C20" s="420">
        <f>SUM(C19,C13)</f>
        <v>5644357</v>
      </c>
      <c r="D20" s="420">
        <f>SUM(D19,D13)</f>
        <v>2277632.865</v>
      </c>
      <c r="E20" s="300">
        <f>E13+E19</f>
        <v>1285969</v>
      </c>
      <c r="F20" s="625"/>
      <c r="G20" s="626" t="s">
        <v>43</v>
      </c>
      <c r="H20" s="420">
        <f>SUM(H19,H13)</f>
        <v>5671695.604</v>
      </c>
      <c r="I20" s="420">
        <f>SUM(I19,I13)</f>
        <v>2298884.756</v>
      </c>
      <c r="J20" s="421">
        <f>SUM(J19,J13)</f>
        <v>1298661</v>
      </c>
      <c r="K20" s="409"/>
    </row>
    <row r="21" spans="1:11" s="28" customFormat="1" ht="24.75" customHeight="1" thickTop="1">
      <c r="A21" s="428"/>
      <c r="B21" s="616" t="s">
        <v>131</v>
      </c>
      <c r="C21" s="617"/>
      <c r="D21" s="420"/>
      <c r="E21" s="299"/>
      <c r="F21" s="627"/>
      <c r="G21" s="619" t="s">
        <v>132</v>
      </c>
      <c r="H21" s="617"/>
      <c r="I21" s="420"/>
      <c r="J21" s="628"/>
      <c r="K21" s="409"/>
    </row>
    <row r="22" spans="1:11" s="28" customFormat="1" ht="15">
      <c r="A22" s="429" t="s">
        <v>63</v>
      </c>
      <c r="B22" s="629" t="s">
        <v>135</v>
      </c>
      <c r="C22" s="630">
        <v>0</v>
      </c>
      <c r="D22" s="630">
        <v>0</v>
      </c>
      <c r="E22" s="299"/>
      <c r="F22" s="627" t="s">
        <v>63</v>
      </c>
      <c r="G22" s="631" t="s">
        <v>136</v>
      </c>
      <c r="H22" s="630">
        <v>0</v>
      </c>
      <c r="I22" s="617"/>
      <c r="J22" s="628"/>
      <c r="K22" s="409"/>
    </row>
    <row r="23" spans="1:11" s="28" customFormat="1" ht="30">
      <c r="A23" s="429" t="s">
        <v>64</v>
      </c>
      <c r="B23" s="632" t="s">
        <v>210</v>
      </c>
      <c r="C23" s="630">
        <v>0</v>
      </c>
      <c r="D23" s="617">
        <v>0</v>
      </c>
      <c r="E23" s="299">
        <v>0</v>
      </c>
      <c r="F23" s="627"/>
      <c r="G23" s="631"/>
      <c r="H23" s="630"/>
      <c r="I23" s="630"/>
      <c r="J23" s="628"/>
      <c r="K23" s="409"/>
    </row>
    <row r="24" spans="1:11" s="28" customFormat="1" ht="24.75" customHeight="1">
      <c r="A24" s="428"/>
      <c r="B24" s="616" t="s">
        <v>137</v>
      </c>
      <c r="C24" s="617"/>
      <c r="D24" s="630"/>
      <c r="E24" s="299"/>
      <c r="F24" s="627"/>
      <c r="G24" s="619" t="s">
        <v>138</v>
      </c>
      <c r="H24" s="617"/>
      <c r="I24" s="630"/>
      <c r="J24" s="628"/>
      <c r="K24" s="409"/>
    </row>
    <row r="25" spans="1:11" s="28" customFormat="1" ht="15">
      <c r="A25" s="429" t="s">
        <v>65</v>
      </c>
      <c r="B25" s="629" t="s">
        <v>133</v>
      </c>
      <c r="C25" s="630">
        <v>0</v>
      </c>
      <c r="D25" s="630">
        <v>0</v>
      </c>
      <c r="E25" s="299">
        <v>0</v>
      </c>
      <c r="F25" s="627" t="s">
        <v>64</v>
      </c>
      <c r="G25" s="631" t="s">
        <v>134</v>
      </c>
      <c r="H25" s="630">
        <v>0</v>
      </c>
      <c r="I25" s="617"/>
      <c r="J25" s="628">
        <v>0</v>
      </c>
      <c r="K25" s="409"/>
    </row>
    <row r="26" spans="1:11" s="28" customFormat="1" ht="15">
      <c r="A26" s="429" t="s">
        <v>66</v>
      </c>
      <c r="B26" s="629" t="s">
        <v>135</v>
      </c>
      <c r="C26" s="630">
        <v>0</v>
      </c>
      <c r="D26" s="617">
        <v>0</v>
      </c>
      <c r="E26" s="299"/>
      <c r="F26" s="627" t="s">
        <v>65</v>
      </c>
      <c r="G26" s="631" t="s">
        <v>136</v>
      </c>
      <c r="H26" s="630">
        <v>0</v>
      </c>
      <c r="I26" s="630"/>
      <c r="J26" s="628"/>
      <c r="K26" s="409"/>
    </row>
    <row r="27" spans="1:11" s="28" customFormat="1" ht="15">
      <c r="A27" s="429" t="s">
        <v>67</v>
      </c>
      <c r="B27" s="629" t="s">
        <v>75</v>
      </c>
      <c r="C27" s="630">
        <v>27339</v>
      </c>
      <c r="D27" s="630">
        <v>21252</v>
      </c>
      <c r="E27" s="299"/>
      <c r="F27" s="627"/>
      <c r="G27" s="631"/>
      <c r="H27" s="630"/>
      <c r="I27" s="630">
        <v>0</v>
      </c>
      <c r="J27" s="628"/>
      <c r="K27" s="409"/>
    </row>
    <row r="28" spans="1:147" s="431" customFormat="1" ht="15.75" thickBot="1">
      <c r="A28" s="430"/>
      <c r="B28" s="624" t="s">
        <v>48</v>
      </c>
      <c r="C28" s="420">
        <f>SUM(C22:C27)</f>
        <v>27339</v>
      </c>
      <c r="D28" s="630">
        <v>21252</v>
      </c>
      <c r="E28" s="300">
        <v>21252</v>
      </c>
      <c r="F28" s="627"/>
      <c r="G28" s="626" t="s">
        <v>44</v>
      </c>
      <c r="H28" s="420">
        <f>SUM(H22:H26)</f>
        <v>0</v>
      </c>
      <c r="I28" s="420">
        <f>SUM(I22:I26)</f>
        <v>0</v>
      </c>
      <c r="J28" s="633">
        <f>SUM(J21:J26)</f>
        <v>0</v>
      </c>
      <c r="K28" s="409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</row>
    <row r="29" spans="1:11" s="28" customFormat="1" ht="30" customHeight="1" thickBot="1" thickTop="1">
      <c r="A29" s="432"/>
      <c r="B29" s="624" t="s">
        <v>49</v>
      </c>
      <c r="C29" s="300">
        <f>SUM(C25:C26,C22:C22,C19,C13)+C23</f>
        <v>5644357</v>
      </c>
      <c r="D29" s="300">
        <f>SUM(D25:D26,D22:D22,D19,D13)+D23</f>
        <v>2277632.865</v>
      </c>
      <c r="E29" s="300">
        <f>SUM(E25:E26,E22:E22,E19,E13)+E23</f>
        <v>1285969</v>
      </c>
      <c r="F29" s="634"/>
      <c r="G29" s="626" t="s">
        <v>45</v>
      </c>
      <c r="H29" s="300">
        <f>SUM(H25:H26,H19,H22:H22,H13)</f>
        <v>5671695.604</v>
      </c>
      <c r="I29" s="300">
        <f>SUM(I25:I26,I19,I22:I22,I13)</f>
        <v>2298884.756</v>
      </c>
      <c r="J29" s="633">
        <f>SUM(J25:J26,J19,J22:J22,J13)</f>
        <v>1298661</v>
      </c>
      <c r="K29" s="409"/>
    </row>
    <row r="30" spans="1:11" s="28" customFormat="1" ht="15.75" thickTop="1">
      <c r="A30" s="433"/>
      <c r="B30" s="613" t="s">
        <v>211</v>
      </c>
      <c r="C30" s="300">
        <f>C20-H20</f>
        <v>-27338.604000000283</v>
      </c>
      <c r="D30" s="300">
        <f>D20-I20</f>
        <v>-21251.89099999983</v>
      </c>
      <c r="E30" s="300">
        <f>E20-J20</f>
        <v>-12692</v>
      </c>
      <c r="F30" s="614"/>
      <c r="G30" s="615"/>
      <c r="H30" s="420"/>
      <c r="I30" s="300"/>
      <c r="J30" s="421"/>
      <c r="K30" s="409"/>
    </row>
    <row r="31" spans="1:11" s="28" customFormat="1" ht="15">
      <c r="A31" s="434"/>
      <c r="B31" s="613" t="s">
        <v>76</v>
      </c>
      <c r="C31" s="300">
        <f>C30-H28</f>
        <v>-27338.604000000283</v>
      </c>
      <c r="D31" s="300">
        <f>D30-I28</f>
        <v>-21251.89099999983</v>
      </c>
      <c r="E31" s="300">
        <f>E30-J28</f>
        <v>-12692</v>
      </c>
      <c r="F31" s="614"/>
      <c r="G31" s="615"/>
      <c r="H31" s="420"/>
      <c r="I31" s="420"/>
      <c r="J31" s="421"/>
      <c r="K31" s="409"/>
    </row>
    <row r="32" spans="1:10" ht="19.5" customHeight="1">
      <c r="A32" s="435"/>
      <c r="B32" s="603" t="s">
        <v>139</v>
      </c>
      <c r="C32" s="635">
        <f>C13/C20</f>
        <v>0.033064527987864696</v>
      </c>
      <c r="D32" s="635">
        <f>D13/D20</f>
        <v>0.30268881811204457</v>
      </c>
      <c r="E32" s="635">
        <f>E13/E20</f>
        <v>0.0073291035787021305</v>
      </c>
      <c r="F32" s="636"/>
      <c r="G32" s="606" t="s">
        <v>140</v>
      </c>
      <c r="H32" s="635">
        <f>H13/H20</f>
        <v>0.1082784844036563</v>
      </c>
      <c r="I32" s="635">
        <f>I13/I29</f>
        <v>0.2998904587107541</v>
      </c>
      <c r="J32" s="637">
        <f>J13/J20</f>
        <v>0.02840002125265947</v>
      </c>
    </row>
    <row r="33" spans="1:10" s="418" customFormat="1" ht="19.5" customHeight="1" thickBot="1">
      <c r="A33" s="436"/>
      <c r="B33" s="638" t="s">
        <v>141</v>
      </c>
      <c r="C33" s="639">
        <f>C19/C29</f>
        <v>0.9669354720121353</v>
      </c>
      <c r="D33" s="639">
        <f>D19/D29</f>
        <v>0.6973111818879554</v>
      </c>
      <c r="E33" s="639">
        <f>E19/E20</f>
        <v>0.9926708964212979</v>
      </c>
      <c r="F33" s="640"/>
      <c r="G33" s="641" t="s">
        <v>142</v>
      </c>
      <c r="H33" s="639">
        <f>H19/H20</f>
        <v>0.8917215155963436</v>
      </c>
      <c r="I33" s="639">
        <f>I19/I29</f>
        <v>0.7001095412892459</v>
      </c>
      <c r="J33" s="642">
        <f>J19/J20</f>
        <v>0.9715999787473405</v>
      </c>
    </row>
    <row r="34" spans="1:10" s="418" customFormat="1" ht="15">
      <c r="A34" s="437"/>
      <c r="B34" s="7"/>
      <c r="C34" s="438"/>
      <c r="D34" s="7"/>
      <c r="E34" s="439"/>
      <c r="F34" s="437"/>
      <c r="G34" s="7" t="s">
        <v>40</v>
      </c>
      <c r="H34" s="438"/>
      <c r="I34" s="438"/>
      <c r="J34" s="439"/>
    </row>
    <row r="35" spans="1:10" s="418" customFormat="1" ht="15">
      <c r="A35" s="437"/>
      <c r="B35" s="7"/>
      <c r="C35" s="438"/>
      <c r="D35" s="7"/>
      <c r="E35" s="439" t="s">
        <v>40</v>
      </c>
      <c r="F35" s="437"/>
      <c r="G35" s="7"/>
      <c r="H35" s="438"/>
      <c r="I35" s="438"/>
      <c r="J35" s="439"/>
    </row>
  </sheetData>
  <sheetProtection/>
  <mergeCells count="4">
    <mergeCell ref="A1:B1"/>
    <mergeCell ref="A2:J2"/>
    <mergeCell ref="A3:J3"/>
    <mergeCell ref="I4:J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5"/>
  <sheetViews>
    <sheetView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2.75390625" style="443" bestFit="1" customWidth="1"/>
    <col min="2" max="2" width="52.25390625" style="260" customWidth="1"/>
    <col min="3" max="3" width="15.625" style="462" customWidth="1"/>
    <col min="4" max="6" width="15.75390625" style="462" customWidth="1"/>
    <col min="7" max="7" width="16.75390625" style="462" customWidth="1"/>
    <col min="8" max="8" width="15.375" style="462" bestFit="1" customWidth="1"/>
    <col min="9" max="16384" width="9.125" style="463" customWidth="1"/>
  </cols>
  <sheetData>
    <row r="1" spans="1:8" s="442" customFormat="1" ht="21.75" customHeight="1">
      <c r="A1" s="440"/>
      <c r="B1" s="405" t="s">
        <v>221</v>
      </c>
      <c r="C1" s="405"/>
      <c r="D1" s="9"/>
      <c r="E1" s="9"/>
      <c r="F1" s="9"/>
      <c r="G1" s="9"/>
      <c r="H1" s="441"/>
    </row>
    <row r="2" spans="1:8" s="442" customFormat="1" ht="21.75" customHeight="1">
      <c r="A2" s="440"/>
      <c r="B2" s="410" t="s">
        <v>1</v>
      </c>
      <c r="C2" s="410"/>
      <c r="D2" s="410"/>
      <c r="E2" s="410"/>
      <c r="F2" s="410"/>
      <c r="G2" s="410"/>
      <c r="H2" s="410"/>
    </row>
    <row r="3" spans="1:8" s="442" customFormat="1" ht="21.75" customHeight="1">
      <c r="A3" s="440"/>
      <c r="B3" s="410" t="s">
        <v>222</v>
      </c>
      <c r="C3" s="410"/>
      <c r="D3" s="410"/>
      <c r="E3" s="410"/>
      <c r="F3" s="410"/>
      <c r="G3" s="410"/>
      <c r="H3" s="410"/>
    </row>
    <row r="4" spans="1:8" s="446" customFormat="1" ht="14.25">
      <c r="A4" s="443"/>
      <c r="B4" s="444"/>
      <c r="C4" s="119"/>
      <c r="D4" s="119"/>
      <c r="E4" s="119"/>
      <c r="F4" s="119"/>
      <c r="G4" s="119"/>
      <c r="H4" s="445" t="s">
        <v>8</v>
      </c>
    </row>
    <row r="5" spans="2:8" s="443" customFormat="1" ht="15" thickBot="1">
      <c r="B5" s="447" t="s">
        <v>12</v>
      </c>
      <c r="C5" s="448" t="s">
        <v>13</v>
      </c>
      <c r="D5" s="448" t="s">
        <v>14</v>
      </c>
      <c r="E5" s="448" t="s">
        <v>15</v>
      </c>
      <c r="F5" s="448" t="s">
        <v>16</v>
      </c>
      <c r="G5" s="448" t="s">
        <v>17</v>
      </c>
      <c r="H5" s="449" t="s">
        <v>18</v>
      </c>
    </row>
    <row r="6" spans="2:8" s="443" customFormat="1" ht="105.75" thickBot="1">
      <c r="B6" s="450" t="s">
        <v>213</v>
      </c>
      <c r="C6" s="451" t="s">
        <v>214</v>
      </c>
      <c r="D6" s="452" t="s">
        <v>215</v>
      </c>
      <c r="E6" s="451" t="s">
        <v>216</v>
      </c>
      <c r="F6" s="451" t="s">
        <v>217</v>
      </c>
      <c r="G6" s="451" t="s">
        <v>218</v>
      </c>
      <c r="H6" s="451" t="s">
        <v>219</v>
      </c>
    </row>
    <row r="7" spans="1:8" s="455" customFormat="1" ht="21.75" customHeight="1" thickBot="1">
      <c r="A7" s="440">
        <v>19</v>
      </c>
      <c r="B7" s="456" t="s">
        <v>175</v>
      </c>
      <c r="C7" s="453">
        <v>-12692</v>
      </c>
      <c r="D7" s="453">
        <v>21252</v>
      </c>
      <c r="E7" s="453">
        <f>C7+D7</f>
        <v>8560</v>
      </c>
      <c r="F7" s="453">
        <v>0</v>
      </c>
      <c r="G7" s="453">
        <v>0</v>
      </c>
      <c r="H7" s="454">
        <f>E7-F7-G7</f>
        <v>8560</v>
      </c>
    </row>
    <row r="8" spans="1:8" s="460" customFormat="1" ht="24.75" customHeight="1" thickBot="1">
      <c r="A8" s="440">
        <v>20</v>
      </c>
      <c r="B8" s="457" t="s">
        <v>220</v>
      </c>
      <c r="C8" s="458">
        <f>SUM(C7:C7)</f>
        <v>-12692</v>
      </c>
      <c r="D8" s="458">
        <f>SUM(D7:D7)</f>
        <v>21252</v>
      </c>
      <c r="E8" s="458">
        <f>SUM(E7:E7)</f>
        <v>8560</v>
      </c>
      <c r="F8" s="458">
        <f>SUM(F7:F7)</f>
        <v>0</v>
      </c>
      <c r="G8" s="458">
        <f>SUM(G7:G7)</f>
        <v>0</v>
      </c>
      <c r="H8" s="459">
        <f>SUM(H7:H7)</f>
        <v>8560</v>
      </c>
    </row>
    <row r="9" spans="1:7" ht="15.75">
      <c r="A9" s="440"/>
      <c r="B9" s="7"/>
      <c r="C9" s="461"/>
      <c r="D9" s="461"/>
      <c r="E9" s="461"/>
      <c r="F9" s="461"/>
      <c r="G9" s="461"/>
    </row>
    <row r="10" spans="2:7" ht="15.75">
      <c r="B10" s="7"/>
      <c r="C10" s="461"/>
      <c r="D10" s="461"/>
      <c r="E10" s="461"/>
      <c r="F10" s="461"/>
      <c r="G10" s="461"/>
    </row>
    <row r="11" spans="2:7" ht="15.75">
      <c r="B11" s="7"/>
      <c r="C11" s="461"/>
      <c r="D11" s="461"/>
      <c r="E11" s="461"/>
      <c r="F11" s="461"/>
      <c r="G11" s="461"/>
    </row>
    <row r="12" spans="2:7" ht="15.75">
      <c r="B12" s="7"/>
      <c r="C12" s="464"/>
      <c r="D12" s="464"/>
      <c r="E12" s="461"/>
      <c r="F12" s="461"/>
      <c r="G12" s="461"/>
    </row>
    <row r="13" spans="2:7" ht="15.75">
      <c r="B13" s="7"/>
      <c r="C13" s="461"/>
      <c r="D13" s="461"/>
      <c r="E13" s="461"/>
      <c r="F13" s="461"/>
      <c r="G13" s="461"/>
    </row>
    <row r="14" spans="2:7" ht="15.75">
      <c r="B14" s="465"/>
      <c r="C14" s="461"/>
      <c r="D14" s="461"/>
      <c r="E14" s="461"/>
      <c r="F14" s="461"/>
      <c r="G14" s="461"/>
    </row>
    <row r="15" spans="1:7" s="462" customFormat="1" ht="15.75">
      <c r="A15" s="443"/>
      <c r="B15" s="7"/>
      <c r="C15" s="461"/>
      <c r="D15" s="461"/>
      <c r="E15" s="461"/>
      <c r="F15" s="461"/>
      <c r="G15" s="461"/>
    </row>
    <row r="16" spans="1:7" s="462" customFormat="1" ht="15.75">
      <c r="A16" s="443"/>
      <c r="B16" s="7"/>
      <c r="C16" s="461"/>
      <c r="D16" s="461"/>
      <c r="E16" s="461"/>
      <c r="F16" s="461"/>
      <c r="G16" s="461"/>
    </row>
    <row r="17" spans="1:7" s="462" customFormat="1" ht="15.75">
      <c r="A17" s="443"/>
      <c r="B17" s="7"/>
      <c r="C17" s="461"/>
      <c r="D17" s="461"/>
      <c r="E17" s="461"/>
      <c r="F17" s="461"/>
      <c r="G17" s="461"/>
    </row>
    <row r="18" spans="1:7" s="462" customFormat="1" ht="15.75">
      <c r="A18" s="443"/>
      <c r="B18" s="7"/>
      <c r="C18" s="464"/>
      <c r="D18" s="464"/>
      <c r="E18" s="461"/>
      <c r="F18" s="461"/>
      <c r="G18" s="461"/>
    </row>
    <row r="19" spans="1:7" s="462" customFormat="1" ht="15.75">
      <c r="A19" s="443"/>
      <c r="B19" s="465"/>
      <c r="C19" s="461"/>
      <c r="D19" s="461"/>
      <c r="E19" s="461"/>
      <c r="F19" s="461"/>
      <c r="G19" s="461"/>
    </row>
    <row r="20" spans="1:7" s="462" customFormat="1" ht="15.75">
      <c r="A20" s="443"/>
      <c r="B20" s="7"/>
      <c r="C20" s="461"/>
      <c r="D20" s="461"/>
      <c r="E20" s="461"/>
      <c r="F20" s="461"/>
      <c r="G20" s="461"/>
    </row>
    <row r="21" spans="1:7" s="462" customFormat="1" ht="15.75">
      <c r="A21" s="443"/>
      <c r="B21" s="7"/>
      <c r="C21" s="461"/>
      <c r="D21" s="461"/>
      <c r="E21" s="461"/>
      <c r="F21" s="461"/>
      <c r="G21" s="461"/>
    </row>
    <row r="22" spans="1:7" s="462" customFormat="1" ht="15.75">
      <c r="A22" s="443"/>
      <c r="B22" s="7"/>
      <c r="C22" s="461"/>
      <c r="D22" s="461"/>
      <c r="E22" s="461"/>
      <c r="F22" s="461"/>
      <c r="G22" s="461"/>
    </row>
    <row r="23" spans="1:7" s="462" customFormat="1" ht="15.75">
      <c r="A23" s="443"/>
      <c r="B23" s="7"/>
      <c r="C23" s="461"/>
      <c r="D23" s="461"/>
      <c r="E23" s="461"/>
      <c r="F23" s="461"/>
      <c r="G23" s="461"/>
    </row>
    <row r="24" spans="1:7" s="462" customFormat="1" ht="15.75">
      <c r="A24" s="443"/>
      <c r="B24" s="7"/>
      <c r="C24" s="461"/>
      <c r="D24" s="461"/>
      <c r="E24" s="461"/>
      <c r="F24" s="461"/>
      <c r="G24" s="461"/>
    </row>
    <row r="25" spans="1:7" s="462" customFormat="1" ht="15.75">
      <c r="A25" s="443"/>
      <c r="B25" s="465"/>
      <c r="C25" s="461"/>
      <c r="D25" s="461"/>
      <c r="E25" s="461"/>
      <c r="F25" s="461"/>
      <c r="G25" s="461"/>
    </row>
    <row r="26" spans="1:7" s="462" customFormat="1" ht="15.75">
      <c r="A26" s="443"/>
      <c r="B26" s="7"/>
      <c r="C26" s="464"/>
      <c r="D26" s="464"/>
      <c r="E26" s="464"/>
      <c r="F26" s="461"/>
      <c r="G26" s="461"/>
    </row>
    <row r="27" spans="1:7" s="462" customFormat="1" ht="15.75">
      <c r="A27" s="443"/>
      <c r="B27" s="7"/>
      <c r="C27" s="461"/>
      <c r="D27" s="461"/>
      <c r="E27" s="461"/>
      <c r="F27" s="464"/>
      <c r="G27" s="464"/>
    </row>
    <row r="28" spans="1:7" s="462" customFormat="1" ht="15.75">
      <c r="A28" s="443"/>
      <c r="B28" s="7"/>
      <c r="C28" s="464"/>
      <c r="D28" s="464"/>
      <c r="E28" s="461"/>
      <c r="F28" s="461"/>
      <c r="G28" s="461"/>
    </row>
    <row r="29" spans="1:7" s="462" customFormat="1" ht="15.75">
      <c r="A29" s="443"/>
      <c r="B29" s="7"/>
      <c r="C29" s="464"/>
      <c r="D29" s="464"/>
      <c r="E29" s="461"/>
      <c r="F29" s="461"/>
      <c r="G29" s="461"/>
    </row>
    <row r="30" spans="1:7" s="462" customFormat="1" ht="15.75">
      <c r="A30" s="443"/>
      <c r="B30" s="7"/>
      <c r="C30" s="461"/>
      <c r="D30" s="461"/>
      <c r="E30" s="461"/>
      <c r="F30" s="461"/>
      <c r="G30" s="461"/>
    </row>
    <row r="31" spans="1:7" s="462" customFormat="1" ht="15.75">
      <c r="A31" s="443"/>
      <c r="B31" s="7"/>
      <c r="C31" s="461"/>
      <c r="D31" s="461"/>
      <c r="E31" s="461"/>
      <c r="F31" s="461"/>
      <c r="G31" s="461"/>
    </row>
    <row r="32" spans="1:7" s="462" customFormat="1" ht="15.75">
      <c r="A32" s="443"/>
      <c r="B32" s="465"/>
      <c r="C32" s="461"/>
      <c r="D32" s="461"/>
      <c r="E32" s="461"/>
      <c r="F32" s="461"/>
      <c r="G32" s="461"/>
    </row>
    <row r="33" spans="1:7" s="462" customFormat="1" ht="15.75">
      <c r="A33" s="443"/>
      <c r="B33" s="7"/>
      <c r="C33" s="461"/>
      <c r="D33" s="461"/>
      <c r="E33" s="461"/>
      <c r="F33" s="461"/>
      <c r="G33" s="461"/>
    </row>
    <row r="34" spans="1:7" s="462" customFormat="1" ht="15.75">
      <c r="A34" s="443"/>
      <c r="B34" s="7"/>
      <c r="C34" s="461"/>
      <c r="D34" s="461"/>
      <c r="E34" s="461"/>
      <c r="F34" s="461"/>
      <c r="G34" s="461"/>
    </row>
    <row r="35" spans="1:7" s="462" customFormat="1" ht="15.75">
      <c r="A35" s="443"/>
      <c r="B35" s="465"/>
      <c r="C35" s="461"/>
      <c r="D35" s="461"/>
      <c r="E35" s="464"/>
      <c r="F35" s="461"/>
      <c r="G35" s="461"/>
    </row>
    <row r="36" spans="1:7" s="462" customFormat="1" ht="15.75">
      <c r="A36" s="443"/>
      <c r="B36" s="7"/>
      <c r="C36" s="461"/>
      <c r="D36" s="461"/>
      <c r="E36" s="464"/>
      <c r="F36" s="464"/>
      <c r="G36" s="464"/>
    </row>
    <row r="37" spans="1:7" s="462" customFormat="1" ht="15.75">
      <c r="A37" s="443"/>
      <c r="B37" s="7"/>
      <c r="C37" s="461"/>
      <c r="D37" s="461"/>
      <c r="E37" s="464"/>
      <c r="F37" s="464"/>
      <c r="G37" s="464"/>
    </row>
    <row r="38" spans="1:7" s="462" customFormat="1" ht="15.75">
      <c r="A38" s="443"/>
      <c r="B38" s="7"/>
      <c r="C38" s="461"/>
      <c r="D38" s="461"/>
      <c r="E38" s="464"/>
      <c r="F38" s="464"/>
      <c r="G38" s="464"/>
    </row>
    <row r="39" spans="1:7" s="462" customFormat="1" ht="15.75">
      <c r="A39" s="443"/>
      <c r="B39" s="465"/>
      <c r="C39" s="464"/>
      <c r="D39" s="464"/>
      <c r="E39" s="461"/>
      <c r="F39" s="461"/>
      <c r="G39" s="461"/>
    </row>
    <row r="40" spans="1:7" s="462" customFormat="1" ht="15.75">
      <c r="A40" s="443"/>
      <c r="B40" s="7"/>
      <c r="C40" s="464"/>
      <c r="D40" s="464"/>
      <c r="E40" s="464"/>
      <c r="F40" s="464"/>
      <c r="G40" s="464"/>
    </row>
    <row r="41" spans="1:7" s="462" customFormat="1" ht="15.75">
      <c r="A41" s="443"/>
      <c r="B41" s="465"/>
      <c r="C41" s="464"/>
      <c r="D41" s="464"/>
      <c r="E41" s="464"/>
      <c r="F41" s="464"/>
      <c r="G41" s="464"/>
    </row>
    <row r="42" spans="1:7" s="462" customFormat="1" ht="15.75">
      <c r="A42" s="443"/>
      <c r="B42" s="7"/>
      <c r="C42" s="461"/>
      <c r="D42" s="461"/>
      <c r="E42" s="461"/>
      <c r="F42" s="461"/>
      <c r="G42" s="461"/>
    </row>
    <row r="43" spans="1:7" s="462" customFormat="1" ht="15.75">
      <c r="A43" s="443"/>
      <c r="B43" s="7"/>
      <c r="C43" s="461"/>
      <c r="D43" s="461"/>
      <c r="E43" s="461"/>
      <c r="F43" s="461"/>
      <c r="G43" s="461"/>
    </row>
    <row r="44" spans="1:7" s="462" customFormat="1" ht="15.75">
      <c r="A44" s="443"/>
      <c r="B44" s="7"/>
      <c r="C44" s="461"/>
      <c r="D44" s="461"/>
      <c r="E44" s="461"/>
      <c r="F44" s="461"/>
      <c r="G44" s="461"/>
    </row>
    <row r="45" spans="1:7" s="462" customFormat="1" ht="15.75">
      <c r="A45" s="443"/>
      <c r="B45" s="7"/>
      <c r="C45" s="461"/>
      <c r="D45" s="461"/>
      <c r="E45" s="461"/>
      <c r="F45" s="461"/>
      <c r="G45" s="461"/>
    </row>
    <row r="46" spans="1:7" s="462" customFormat="1" ht="15.75">
      <c r="A46" s="443"/>
      <c r="B46" s="7"/>
      <c r="C46" s="461"/>
      <c r="D46" s="461"/>
      <c r="E46" s="461"/>
      <c r="F46" s="461"/>
      <c r="G46" s="461"/>
    </row>
    <row r="47" spans="1:7" s="462" customFormat="1" ht="15.75">
      <c r="A47" s="443"/>
      <c r="B47" s="7"/>
      <c r="C47" s="461"/>
      <c r="D47" s="461"/>
      <c r="E47" s="461"/>
      <c r="F47" s="461"/>
      <c r="G47" s="461"/>
    </row>
    <row r="48" spans="1:7" s="462" customFormat="1" ht="15.75">
      <c r="A48" s="443"/>
      <c r="B48" s="7"/>
      <c r="C48" s="461"/>
      <c r="D48" s="461"/>
      <c r="E48" s="461"/>
      <c r="F48" s="461"/>
      <c r="G48" s="461"/>
    </row>
    <row r="49" spans="1:7" s="462" customFormat="1" ht="15.75">
      <c r="A49" s="443"/>
      <c r="B49" s="7"/>
      <c r="C49" s="461"/>
      <c r="D49" s="461"/>
      <c r="E49" s="461"/>
      <c r="F49" s="461"/>
      <c r="G49" s="461"/>
    </row>
    <row r="50" spans="1:7" s="462" customFormat="1" ht="15.75">
      <c r="A50" s="443"/>
      <c r="B50" s="7"/>
      <c r="C50" s="461"/>
      <c r="D50" s="461"/>
      <c r="E50" s="461"/>
      <c r="F50" s="461"/>
      <c r="G50" s="461"/>
    </row>
    <row r="51" spans="1:7" s="462" customFormat="1" ht="15.75">
      <c r="A51" s="443"/>
      <c r="B51" s="7"/>
      <c r="C51" s="461"/>
      <c r="D51" s="461"/>
      <c r="E51" s="461"/>
      <c r="F51" s="461"/>
      <c r="G51" s="461"/>
    </row>
    <row r="52" spans="1:7" s="462" customFormat="1" ht="15.75">
      <c r="A52" s="443"/>
      <c r="B52" s="7"/>
      <c r="C52" s="461"/>
      <c r="D52" s="461"/>
      <c r="E52" s="461"/>
      <c r="F52" s="461"/>
      <c r="G52" s="461"/>
    </row>
    <row r="53" spans="1:7" s="462" customFormat="1" ht="15.75">
      <c r="A53" s="443"/>
      <c r="B53" s="7"/>
      <c r="C53" s="461"/>
      <c r="D53" s="461"/>
      <c r="E53" s="461"/>
      <c r="F53" s="461"/>
      <c r="G53" s="461"/>
    </row>
    <row r="54" spans="1:7" s="462" customFormat="1" ht="15.75">
      <c r="A54" s="443"/>
      <c r="B54" s="7"/>
      <c r="C54" s="461"/>
      <c r="D54" s="461"/>
      <c r="E54" s="461"/>
      <c r="F54" s="461"/>
      <c r="G54" s="461"/>
    </row>
    <row r="55" spans="1:7" s="462" customFormat="1" ht="15.75">
      <c r="A55" s="443"/>
      <c r="B55" s="7"/>
      <c r="C55" s="461"/>
      <c r="D55" s="461"/>
      <c r="E55" s="461"/>
      <c r="F55" s="461"/>
      <c r="G55" s="461"/>
    </row>
    <row r="56" spans="1:7" s="462" customFormat="1" ht="15.75">
      <c r="A56" s="443"/>
      <c r="B56" s="7"/>
      <c r="C56" s="461"/>
      <c r="D56" s="461"/>
      <c r="E56" s="461"/>
      <c r="F56" s="461"/>
      <c r="G56" s="461"/>
    </row>
    <row r="57" spans="1:7" s="462" customFormat="1" ht="15.75">
      <c r="A57" s="443"/>
      <c r="B57" s="7"/>
      <c r="C57" s="461"/>
      <c r="D57" s="461"/>
      <c r="E57" s="461"/>
      <c r="F57" s="461"/>
      <c r="G57" s="461"/>
    </row>
    <row r="58" spans="1:7" s="462" customFormat="1" ht="15.75">
      <c r="A58" s="443"/>
      <c r="B58" s="7"/>
      <c r="C58" s="461"/>
      <c r="D58" s="461"/>
      <c r="E58" s="461"/>
      <c r="F58" s="461"/>
      <c r="G58" s="461"/>
    </row>
    <row r="59" spans="1:7" s="462" customFormat="1" ht="15.75">
      <c r="A59" s="443"/>
      <c r="B59" s="7"/>
      <c r="C59" s="461"/>
      <c r="D59" s="461"/>
      <c r="E59" s="461"/>
      <c r="F59" s="461"/>
      <c r="G59" s="461"/>
    </row>
    <row r="60" spans="1:7" s="462" customFormat="1" ht="15.75">
      <c r="A60" s="443"/>
      <c r="B60" s="7"/>
      <c r="C60" s="461"/>
      <c r="D60" s="461"/>
      <c r="E60" s="461"/>
      <c r="F60" s="461"/>
      <c r="G60" s="461"/>
    </row>
    <row r="61" spans="1:7" s="462" customFormat="1" ht="15.75">
      <c r="A61" s="443"/>
      <c r="B61" s="7"/>
      <c r="C61" s="461"/>
      <c r="D61" s="461"/>
      <c r="E61" s="461"/>
      <c r="F61" s="461"/>
      <c r="G61" s="461"/>
    </row>
    <row r="62" spans="1:7" s="462" customFormat="1" ht="15.75">
      <c r="A62" s="443"/>
      <c r="B62" s="7"/>
      <c r="C62" s="461"/>
      <c r="D62" s="461"/>
      <c r="E62" s="461"/>
      <c r="F62" s="461"/>
      <c r="G62" s="461"/>
    </row>
    <row r="63" spans="1:7" s="462" customFormat="1" ht="15.75">
      <c r="A63" s="443"/>
      <c r="B63" s="7"/>
      <c r="C63" s="461"/>
      <c r="D63" s="461"/>
      <c r="E63" s="461"/>
      <c r="F63" s="461"/>
      <c r="G63" s="461"/>
    </row>
    <row r="64" spans="1:7" s="462" customFormat="1" ht="15.75">
      <c r="A64" s="443"/>
      <c r="B64" s="7"/>
      <c r="C64" s="461"/>
      <c r="D64" s="461"/>
      <c r="E64" s="461"/>
      <c r="F64" s="461"/>
      <c r="G64" s="461"/>
    </row>
    <row r="65" spans="1:7" s="462" customFormat="1" ht="15.75">
      <c r="A65" s="443"/>
      <c r="B65" s="7"/>
      <c r="C65" s="461"/>
      <c r="D65" s="461"/>
      <c r="E65" s="461"/>
      <c r="F65" s="461"/>
      <c r="G65" s="461"/>
    </row>
    <row r="66" spans="1:7" s="462" customFormat="1" ht="15.75">
      <c r="A66" s="443"/>
      <c r="B66" s="7"/>
      <c r="C66" s="461"/>
      <c r="D66" s="461"/>
      <c r="E66" s="461"/>
      <c r="F66" s="461"/>
      <c r="G66" s="461"/>
    </row>
    <row r="67" spans="1:7" s="462" customFormat="1" ht="15.75">
      <c r="A67" s="443"/>
      <c r="B67" s="7"/>
      <c r="C67" s="461"/>
      <c r="D67" s="461"/>
      <c r="E67" s="461"/>
      <c r="F67" s="461"/>
      <c r="G67" s="461"/>
    </row>
    <row r="68" spans="1:7" s="462" customFormat="1" ht="15.75">
      <c r="A68" s="443"/>
      <c r="B68" s="7"/>
      <c r="C68" s="461"/>
      <c r="D68" s="461"/>
      <c r="E68" s="461"/>
      <c r="F68" s="461"/>
      <c r="G68" s="461"/>
    </row>
    <row r="69" spans="1:7" s="462" customFormat="1" ht="15.75">
      <c r="A69" s="443"/>
      <c r="B69" s="7"/>
      <c r="C69" s="461"/>
      <c r="D69" s="461"/>
      <c r="E69" s="461"/>
      <c r="F69" s="461"/>
      <c r="G69" s="461"/>
    </row>
    <row r="70" spans="1:7" s="462" customFormat="1" ht="15.75">
      <c r="A70" s="443"/>
      <c r="B70" s="7"/>
      <c r="C70" s="461"/>
      <c r="D70" s="461"/>
      <c r="E70" s="461"/>
      <c r="F70" s="461"/>
      <c r="G70" s="461"/>
    </row>
    <row r="71" spans="1:7" s="462" customFormat="1" ht="15.75">
      <c r="A71" s="443"/>
      <c r="B71" s="7"/>
      <c r="C71" s="461"/>
      <c r="D71" s="461"/>
      <c r="E71" s="461"/>
      <c r="F71" s="461"/>
      <c r="G71" s="461"/>
    </row>
    <row r="72" spans="1:7" s="462" customFormat="1" ht="15.75">
      <c r="A72" s="443"/>
      <c r="B72" s="7"/>
      <c r="C72" s="461"/>
      <c r="D72" s="461"/>
      <c r="E72" s="461"/>
      <c r="F72" s="461"/>
      <c r="G72" s="461"/>
    </row>
    <row r="73" spans="1:7" s="462" customFormat="1" ht="15.75">
      <c r="A73" s="443"/>
      <c r="B73" s="7"/>
      <c r="C73" s="461"/>
      <c r="D73" s="461"/>
      <c r="E73" s="461"/>
      <c r="F73" s="461"/>
      <c r="G73" s="461"/>
    </row>
    <row r="74" spans="1:7" s="462" customFormat="1" ht="15.75">
      <c r="A74" s="443"/>
      <c r="B74" s="7"/>
      <c r="C74" s="461"/>
      <c r="D74" s="461"/>
      <c r="E74" s="461"/>
      <c r="F74" s="461"/>
      <c r="G74" s="461"/>
    </row>
    <row r="75" spans="1:7" s="462" customFormat="1" ht="15.75">
      <c r="A75" s="443"/>
      <c r="B75" s="7"/>
      <c r="C75" s="461"/>
      <c r="D75" s="461"/>
      <c r="E75" s="461"/>
      <c r="F75" s="461"/>
      <c r="G75" s="461"/>
    </row>
    <row r="76" spans="1:7" s="462" customFormat="1" ht="15.75">
      <c r="A76" s="443"/>
      <c r="B76" s="7"/>
      <c r="C76" s="461"/>
      <c r="D76" s="461"/>
      <c r="E76" s="461"/>
      <c r="F76" s="461"/>
      <c r="G76" s="461"/>
    </row>
    <row r="77" spans="1:7" s="462" customFormat="1" ht="15.75">
      <c r="A77" s="443"/>
      <c r="B77" s="7"/>
      <c r="C77" s="461"/>
      <c r="D77" s="461"/>
      <c r="E77" s="461"/>
      <c r="F77" s="461"/>
      <c r="G77" s="461"/>
    </row>
    <row r="78" spans="1:7" s="462" customFormat="1" ht="15.75">
      <c r="A78" s="443"/>
      <c r="B78" s="7"/>
      <c r="C78" s="461"/>
      <c r="D78" s="461"/>
      <c r="E78" s="461"/>
      <c r="F78" s="461"/>
      <c r="G78" s="461"/>
    </row>
    <row r="79" spans="1:7" s="462" customFormat="1" ht="15.75">
      <c r="A79" s="443"/>
      <c r="B79" s="7"/>
      <c r="C79" s="461"/>
      <c r="D79" s="461"/>
      <c r="E79" s="461"/>
      <c r="F79" s="461"/>
      <c r="G79" s="461"/>
    </row>
    <row r="80" spans="1:7" s="462" customFormat="1" ht="15.75">
      <c r="A80" s="443"/>
      <c r="B80" s="7"/>
      <c r="C80" s="461"/>
      <c r="D80" s="461"/>
      <c r="E80" s="461"/>
      <c r="F80" s="461"/>
      <c r="G80" s="461"/>
    </row>
    <row r="81" spans="1:7" s="462" customFormat="1" ht="15.75">
      <c r="A81" s="443"/>
      <c r="B81" s="7"/>
      <c r="C81" s="461"/>
      <c r="D81" s="461"/>
      <c r="E81" s="461"/>
      <c r="F81" s="461"/>
      <c r="G81" s="461"/>
    </row>
    <row r="82" spans="1:7" s="462" customFormat="1" ht="15.75">
      <c r="A82" s="443"/>
      <c r="B82" s="7"/>
      <c r="C82" s="461"/>
      <c r="D82" s="461"/>
      <c r="E82" s="461"/>
      <c r="F82" s="461"/>
      <c r="G82" s="461"/>
    </row>
    <row r="83" spans="1:7" s="462" customFormat="1" ht="15.75">
      <c r="A83" s="443"/>
      <c r="B83" s="7"/>
      <c r="C83" s="461"/>
      <c r="D83" s="461"/>
      <c r="E83" s="461"/>
      <c r="F83" s="461"/>
      <c r="G83" s="461"/>
    </row>
    <row r="84" spans="1:7" s="462" customFormat="1" ht="15.75">
      <c r="A84" s="443"/>
      <c r="B84" s="7"/>
      <c r="C84" s="461"/>
      <c r="D84" s="461"/>
      <c r="E84" s="461"/>
      <c r="F84" s="461"/>
      <c r="G84" s="461"/>
    </row>
    <row r="85" spans="1:7" s="462" customFormat="1" ht="15.75">
      <c r="A85" s="443"/>
      <c r="B85" s="7"/>
      <c r="C85" s="461"/>
      <c r="D85" s="461"/>
      <c r="E85" s="461"/>
      <c r="F85" s="461"/>
      <c r="G85" s="461"/>
    </row>
    <row r="86" spans="1:7" s="462" customFormat="1" ht="15.75">
      <c r="A86" s="443"/>
      <c r="B86" s="7"/>
      <c r="C86" s="461"/>
      <c r="D86" s="461"/>
      <c r="E86" s="461"/>
      <c r="F86" s="461"/>
      <c r="G86" s="461"/>
    </row>
    <row r="87" spans="1:7" s="462" customFormat="1" ht="15.75">
      <c r="A87" s="443"/>
      <c r="B87" s="7"/>
      <c r="C87" s="461"/>
      <c r="D87" s="461"/>
      <c r="E87" s="461"/>
      <c r="F87" s="461"/>
      <c r="G87" s="461"/>
    </row>
    <row r="88" spans="1:7" s="462" customFormat="1" ht="15.75">
      <c r="A88" s="443"/>
      <c r="B88" s="7"/>
      <c r="C88" s="461"/>
      <c r="D88" s="461"/>
      <c r="E88" s="461"/>
      <c r="F88" s="461"/>
      <c r="G88" s="461"/>
    </row>
    <row r="89" spans="1:7" s="462" customFormat="1" ht="15.75">
      <c r="A89" s="443"/>
      <c r="B89" s="7"/>
      <c r="C89" s="461"/>
      <c r="D89" s="461"/>
      <c r="E89" s="461"/>
      <c r="F89" s="461"/>
      <c r="G89" s="461"/>
    </row>
    <row r="90" spans="1:7" s="462" customFormat="1" ht="15.75">
      <c r="A90" s="443"/>
      <c r="B90" s="7"/>
      <c r="C90" s="461"/>
      <c r="D90" s="461"/>
      <c r="E90" s="461"/>
      <c r="F90" s="461"/>
      <c r="G90" s="461"/>
    </row>
    <row r="91" spans="1:7" s="462" customFormat="1" ht="15.75">
      <c r="A91" s="443"/>
      <c r="B91" s="7"/>
      <c r="C91" s="461"/>
      <c r="D91" s="461"/>
      <c r="E91" s="461"/>
      <c r="F91" s="461"/>
      <c r="G91" s="461"/>
    </row>
    <row r="92" spans="1:7" s="462" customFormat="1" ht="15.75">
      <c r="A92" s="443"/>
      <c r="B92" s="7"/>
      <c r="C92" s="461"/>
      <c r="D92" s="461"/>
      <c r="E92" s="461"/>
      <c r="F92" s="461"/>
      <c r="G92" s="461"/>
    </row>
    <row r="93" spans="1:7" s="462" customFormat="1" ht="15.75">
      <c r="A93" s="443"/>
      <c r="B93" s="7"/>
      <c r="C93" s="461"/>
      <c r="D93" s="461"/>
      <c r="E93" s="461"/>
      <c r="F93" s="461"/>
      <c r="G93" s="461"/>
    </row>
    <row r="94" spans="1:7" s="462" customFormat="1" ht="15.75">
      <c r="A94" s="443"/>
      <c r="B94" s="7"/>
      <c r="C94" s="461"/>
      <c r="D94" s="461"/>
      <c r="E94" s="461"/>
      <c r="F94" s="461"/>
      <c r="G94" s="461"/>
    </row>
    <row r="95" spans="1:7" s="462" customFormat="1" ht="15.75">
      <c r="A95" s="443"/>
      <c r="B95" s="7"/>
      <c r="C95" s="461"/>
      <c r="D95" s="461"/>
      <c r="E95" s="461"/>
      <c r="F95" s="461"/>
      <c r="G95" s="461"/>
    </row>
    <row r="96" spans="1:7" s="462" customFormat="1" ht="15.75">
      <c r="A96" s="443"/>
      <c r="B96" s="7"/>
      <c r="C96" s="461"/>
      <c r="D96" s="461"/>
      <c r="E96" s="461"/>
      <c r="F96" s="461"/>
      <c r="G96" s="461"/>
    </row>
    <row r="97" spans="1:7" s="462" customFormat="1" ht="15.75">
      <c r="A97" s="443"/>
      <c r="B97" s="7"/>
      <c r="C97" s="461"/>
      <c r="D97" s="461"/>
      <c r="E97" s="461"/>
      <c r="F97" s="461"/>
      <c r="G97" s="461"/>
    </row>
    <row r="98" spans="1:7" s="462" customFormat="1" ht="15.75">
      <c r="A98" s="443"/>
      <c r="B98" s="7"/>
      <c r="C98" s="461"/>
      <c r="D98" s="461"/>
      <c r="E98" s="461"/>
      <c r="F98" s="461"/>
      <c r="G98" s="461"/>
    </row>
    <row r="99" spans="1:7" s="462" customFormat="1" ht="15.75">
      <c r="A99" s="443"/>
      <c r="B99" s="7"/>
      <c r="C99" s="461"/>
      <c r="D99" s="461"/>
      <c r="E99" s="461"/>
      <c r="F99" s="461"/>
      <c r="G99" s="461"/>
    </row>
    <row r="100" spans="1:7" s="462" customFormat="1" ht="15.75">
      <c r="A100" s="443"/>
      <c r="B100" s="7"/>
      <c r="C100" s="461"/>
      <c r="D100" s="461"/>
      <c r="E100" s="461"/>
      <c r="F100" s="461"/>
      <c r="G100" s="461"/>
    </row>
    <row r="101" spans="1:7" s="462" customFormat="1" ht="15.75">
      <c r="A101" s="443"/>
      <c r="B101" s="7"/>
      <c r="C101" s="461"/>
      <c r="D101" s="461"/>
      <c r="E101" s="461"/>
      <c r="F101" s="461"/>
      <c r="G101" s="461"/>
    </row>
    <row r="102" spans="1:7" s="462" customFormat="1" ht="15.75">
      <c r="A102" s="443"/>
      <c r="B102" s="7"/>
      <c r="C102" s="461"/>
      <c r="D102" s="461"/>
      <c r="E102" s="461"/>
      <c r="F102" s="461"/>
      <c r="G102" s="461"/>
    </row>
    <row r="103" spans="1:7" s="462" customFormat="1" ht="15.75">
      <c r="A103" s="443"/>
      <c r="B103" s="7"/>
      <c r="C103" s="461"/>
      <c r="D103" s="461"/>
      <c r="E103" s="461"/>
      <c r="F103" s="461"/>
      <c r="G103" s="461"/>
    </row>
    <row r="104" spans="1:7" s="462" customFormat="1" ht="15.75">
      <c r="A104" s="443"/>
      <c r="B104" s="7"/>
      <c r="C104" s="461"/>
      <c r="D104" s="461"/>
      <c r="E104" s="461"/>
      <c r="F104" s="461"/>
      <c r="G104" s="461"/>
    </row>
    <row r="105" spans="1:7" s="462" customFormat="1" ht="15.75">
      <c r="A105" s="443"/>
      <c r="B105" s="7"/>
      <c r="C105" s="461"/>
      <c r="D105" s="461"/>
      <c r="E105" s="461"/>
      <c r="F105" s="461"/>
      <c r="G105" s="461"/>
    </row>
    <row r="106" spans="1:7" s="462" customFormat="1" ht="15.75">
      <c r="A106" s="443"/>
      <c r="B106" s="7"/>
      <c r="C106" s="461"/>
      <c r="D106" s="461"/>
      <c r="E106" s="461"/>
      <c r="F106" s="461"/>
      <c r="G106" s="461"/>
    </row>
    <row r="107" spans="1:7" s="462" customFormat="1" ht="15.75">
      <c r="A107" s="443"/>
      <c r="B107" s="7"/>
      <c r="C107" s="461"/>
      <c r="D107" s="461"/>
      <c r="E107" s="461"/>
      <c r="F107" s="461"/>
      <c r="G107" s="461"/>
    </row>
    <row r="108" spans="1:7" s="462" customFormat="1" ht="15.75">
      <c r="A108" s="443"/>
      <c r="B108" s="7"/>
      <c r="C108" s="461"/>
      <c r="D108" s="461"/>
      <c r="E108" s="461"/>
      <c r="F108" s="461"/>
      <c r="G108" s="461"/>
    </row>
    <row r="109" spans="1:7" s="462" customFormat="1" ht="15.75">
      <c r="A109" s="443"/>
      <c r="B109" s="7"/>
      <c r="C109" s="461"/>
      <c r="D109" s="461"/>
      <c r="E109" s="461"/>
      <c r="F109" s="461"/>
      <c r="G109" s="461"/>
    </row>
    <row r="110" spans="1:7" s="462" customFormat="1" ht="15.75">
      <c r="A110" s="443"/>
      <c r="B110" s="7"/>
      <c r="C110" s="461"/>
      <c r="D110" s="461"/>
      <c r="E110" s="461"/>
      <c r="F110" s="461"/>
      <c r="G110" s="461"/>
    </row>
    <row r="111" spans="1:7" s="462" customFormat="1" ht="15.75">
      <c r="A111" s="443"/>
      <c r="B111" s="7"/>
      <c r="C111" s="461"/>
      <c r="D111" s="461"/>
      <c r="E111" s="461"/>
      <c r="F111" s="461"/>
      <c r="G111" s="461"/>
    </row>
    <row r="112" spans="1:7" s="462" customFormat="1" ht="15.75">
      <c r="A112" s="443"/>
      <c r="B112" s="7"/>
      <c r="C112" s="461"/>
      <c r="D112" s="461"/>
      <c r="E112" s="461"/>
      <c r="F112" s="461"/>
      <c r="G112" s="461"/>
    </row>
    <row r="113" spans="1:7" s="462" customFormat="1" ht="15.75">
      <c r="A113" s="443"/>
      <c r="B113" s="7"/>
      <c r="C113" s="461"/>
      <c r="D113" s="461"/>
      <c r="E113" s="461"/>
      <c r="F113" s="461"/>
      <c r="G113" s="461"/>
    </row>
    <row r="114" spans="1:7" s="462" customFormat="1" ht="15.75">
      <c r="A114" s="443"/>
      <c r="B114" s="7"/>
      <c r="C114" s="461"/>
      <c r="D114" s="461"/>
      <c r="E114" s="461"/>
      <c r="F114" s="461"/>
      <c r="G114" s="461"/>
    </row>
    <row r="115" spans="1:7" s="462" customFormat="1" ht="15.75">
      <c r="A115" s="443"/>
      <c r="B115" s="7"/>
      <c r="C115" s="461"/>
      <c r="D115" s="461"/>
      <c r="E115" s="461"/>
      <c r="F115" s="461"/>
      <c r="G115" s="461"/>
    </row>
    <row r="116" spans="1:7" s="462" customFormat="1" ht="15.75">
      <c r="A116" s="443"/>
      <c r="B116" s="7"/>
      <c r="C116" s="461"/>
      <c r="D116" s="461"/>
      <c r="E116" s="461"/>
      <c r="F116" s="461"/>
      <c r="G116" s="461"/>
    </row>
    <row r="117" spans="1:7" s="462" customFormat="1" ht="15.75">
      <c r="A117" s="443"/>
      <c r="B117" s="7"/>
      <c r="C117" s="461"/>
      <c r="D117" s="461"/>
      <c r="E117" s="461"/>
      <c r="F117" s="461"/>
      <c r="G117" s="461"/>
    </row>
    <row r="118" spans="1:7" s="462" customFormat="1" ht="15.75">
      <c r="A118" s="443"/>
      <c r="B118" s="7"/>
      <c r="C118" s="461"/>
      <c r="D118" s="461"/>
      <c r="E118" s="461"/>
      <c r="F118" s="461"/>
      <c r="G118" s="461"/>
    </row>
    <row r="119" spans="1:7" s="462" customFormat="1" ht="15.75">
      <c r="A119" s="443"/>
      <c r="B119" s="7"/>
      <c r="C119" s="461"/>
      <c r="D119" s="461"/>
      <c r="E119" s="461"/>
      <c r="F119" s="461"/>
      <c r="G119" s="461"/>
    </row>
    <row r="120" spans="1:7" s="462" customFormat="1" ht="15.75">
      <c r="A120" s="443"/>
      <c r="B120" s="7"/>
      <c r="C120" s="461"/>
      <c r="D120" s="461"/>
      <c r="E120" s="461"/>
      <c r="F120" s="461"/>
      <c r="G120" s="461"/>
    </row>
    <row r="121" spans="1:7" s="462" customFormat="1" ht="15.75">
      <c r="A121" s="443"/>
      <c r="B121" s="7"/>
      <c r="C121" s="461"/>
      <c r="D121" s="461"/>
      <c r="E121" s="461"/>
      <c r="F121" s="461"/>
      <c r="G121" s="461"/>
    </row>
    <row r="122" spans="1:7" s="462" customFormat="1" ht="15.75">
      <c r="A122" s="443"/>
      <c r="B122" s="7"/>
      <c r="C122" s="461"/>
      <c r="D122" s="461"/>
      <c r="E122" s="461"/>
      <c r="F122" s="461"/>
      <c r="G122" s="461"/>
    </row>
    <row r="123" spans="1:7" s="462" customFormat="1" ht="15.75">
      <c r="A123" s="443"/>
      <c r="B123" s="7"/>
      <c r="C123" s="461"/>
      <c r="D123" s="461"/>
      <c r="E123" s="461"/>
      <c r="F123" s="461"/>
      <c r="G123" s="461"/>
    </row>
    <row r="124" spans="1:7" s="462" customFormat="1" ht="15.75">
      <c r="A124" s="443"/>
      <c r="B124" s="7"/>
      <c r="C124" s="461"/>
      <c r="D124" s="461"/>
      <c r="E124" s="461"/>
      <c r="F124" s="461"/>
      <c r="G124" s="461"/>
    </row>
    <row r="125" spans="1:7" s="462" customFormat="1" ht="15.75">
      <c r="A125" s="443"/>
      <c r="B125" s="7"/>
      <c r="C125" s="461"/>
      <c r="D125" s="461"/>
      <c r="E125" s="461"/>
      <c r="F125" s="461"/>
      <c r="G125" s="461"/>
    </row>
  </sheetData>
  <sheetProtection/>
  <mergeCells count="3">
    <mergeCell ref="B1:C1"/>
    <mergeCell ref="B2:H2"/>
    <mergeCell ref="B3:H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4" sqref="A4:C4"/>
    </sheetView>
  </sheetViews>
  <sheetFormatPr defaultColWidth="9.00390625" defaultRowHeight="12.75"/>
  <cols>
    <col min="2" max="2" width="60.75390625" style="0" customWidth="1"/>
    <col min="3" max="3" width="12.75390625" style="0" customWidth="1"/>
  </cols>
  <sheetData>
    <row r="1" spans="1:3" ht="33" customHeight="1">
      <c r="A1" s="405" t="s">
        <v>235</v>
      </c>
      <c r="B1" s="405"/>
      <c r="C1" s="466"/>
    </row>
    <row r="2" spans="1:3" ht="33" customHeight="1">
      <c r="A2" s="467" t="s">
        <v>1</v>
      </c>
      <c r="B2" s="467"/>
      <c r="C2" s="467"/>
    </row>
    <row r="3" spans="1:3" ht="33" customHeight="1">
      <c r="A3" s="467" t="s">
        <v>443</v>
      </c>
      <c r="B3" s="467"/>
      <c r="C3" s="467"/>
    </row>
    <row r="4" spans="1:3" ht="33" customHeight="1">
      <c r="A4" s="468" t="s">
        <v>223</v>
      </c>
      <c r="B4" s="468"/>
      <c r="C4" s="468"/>
    </row>
    <row r="5" spans="1:3" ht="33" customHeight="1">
      <c r="A5" s="469"/>
      <c r="B5" s="470" t="s">
        <v>12</v>
      </c>
      <c r="C5" s="471" t="s">
        <v>13</v>
      </c>
    </row>
    <row r="6" spans="1:3" ht="33" customHeight="1">
      <c r="A6" s="472" t="s">
        <v>224</v>
      </c>
      <c r="B6" s="473" t="s">
        <v>9</v>
      </c>
      <c r="C6" s="474" t="s">
        <v>225</v>
      </c>
    </row>
    <row r="7" spans="1:3" s="478" customFormat="1" ht="33" customHeight="1">
      <c r="A7" s="475">
        <v>1</v>
      </c>
      <c r="B7" s="476" t="s">
        <v>226</v>
      </c>
      <c r="C7" s="477">
        <f>SUM(C9:C10)</f>
        <v>27339</v>
      </c>
    </row>
    <row r="8" spans="1:3" ht="33" customHeight="1">
      <c r="A8" s="479">
        <v>2</v>
      </c>
      <c r="B8" s="480" t="s">
        <v>227</v>
      </c>
      <c r="C8" s="481"/>
    </row>
    <row r="9" spans="1:3" ht="25.5" customHeight="1">
      <c r="A9" s="479">
        <v>3</v>
      </c>
      <c r="B9" s="482" t="s">
        <v>228</v>
      </c>
      <c r="C9" s="481">
        <v>27339</v>
      </c>
    </row>
    <row r="10" spans="1:3" ht="25.5" customHeight="1">
      <c r="A10" s="479">
        <v>4</v>
      </c>
      <c r="B10" s="482" t="s">
        <v>229</v>
      </c>
      <c r="C10" s="481">
        <v>0</v>
      </c>
    </row>
    <row r="11" spans="1:3" ht="33" customHeight="1">
      <c r="A11" s="479">
        <v>5</v>
      </c>
      <c r="B11" s="483" t="s">
        <v>230</v>
      </c>
      <c r="C11" s="481"/>
    </row>
    <row r="12" spans="1:3" ht="33" customHeight="1">
      <c r="A12" s="479">
        <v>6</v>
      </c>
      <c r="B12" s="483" t="s">
        <v>231</v>
      </c>
      <c r="C12" s="481"/>
    </row>
    <row r="13" spans="1:3" ht="33" customHeight="1">
      <c r="A13" s="479">
        <v>7</v>
      </c>
      <c r="B13" s="483" t="s">
        <v>232</v>
      </c>
      <c r="C13" s="481"/>
    </row>
    <row r="14" spans="1:3" ht="33" customHeight="1">
      <c r="A14" s="484">
        <v>8</v>
      </c>
      <c r="B14" s="485" t="s">
        <v>233</v>
      </c>
      <c r="C14" s="486"/>
    </row>
    <row r="15" spans="1:3" s="478" customFormat="1" ht="33" customHeight="1">
      <c r="A15" s="475">
        <v>9</v>
      </c>
      <c r="B15" s="487" t="s">
        <v>234</v>
      </c>
      <c r="C15" s="477">
        <v>15004</v>
      </c>
    </row>
    <row r="16" spans="1:3" ht="33" customHeight="1">
      <c r="A16" s="479">
        <v>10</v>
      </c>
      <c r="B16" s="480" t="s">
        <v>227</v>
      </c>
      <c r="C16" s="481"/>
    </row>
    <row r="17" spans="1:4" ht="25.5" customHeight="1">
      <c r="A17" s="479">
        <v>11</v>
      </c>
      <c r="B17" s="488" t="s">
        <v>228</v>
      </c>
      <c r="C17" s="481">
        <v>15004</v>
      </c>
      <c r="D17" s="489"/>
    </row>
    <row r="18" spans="1:3" ht="25.5" customHeight="1">
      <c r="A18" s="479">
        <v>12</v>
      </c>
      <c r="B18" s="488" t="s">
        <v>229</v>
      </c>
      <c r="C18" s="481"/>
    </row>
  </sheetData>
  <sheetProtection/>
  <mergeCells count="4">
    <mergeCell ref="A1:B1"/>
    <mergeCell ref="A2:C2"/>
    <mergeCell ref="A3:C3"/>
    <mergeCell ref="A4:C4"/>
  </mergeCells>
  <printOptions horizontalCentered="1"/>
  <pageMargins left="0.7086614173228347" right="0.7086614173228347" top="1.3385826771653544" bottom="1.14173228346456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egyimesine</dc:creator>
  <cp:keywords/>
  <dc:description/>
  <cp:lastModifiedBy>Timi</cp:lastModifiedBy>
  <cp:lastPrinted>2015-02-13T08:37:28Z</cp:lastPrinted>
  <dcterms:created xsi:type="dcterms:W3CDTF">2011-11-09T10:58:30Z</dcterms:created>
  <dcterms:modified xsi:type="dcterms:W3CDTF">2015-04-14T15:19:11Z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